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7770" windowHeight="9030" tabRatio="870" firstSheet="2" activeTab="3"/>
  </bookViews>
  <sheets>
    <sheet name="DISCLAIMER" sheetId="1" state="hidden" r:id="rId1"/>
    <sheet name="Intro &amp; Instructions" sheetId="2" state="hidden" r:id="rId2"/>
    <sheet name="Title" sheetId="3" r:id="rId3"/>
    <sheet name="Treasurer" sheetId="4" r:id="rId4"/>
    <sheet name="IE Report" sheetId="5" r:id="rId5"/>
    <sheet name="Parish Details" sheetId="6" state="hidden" r:id="rId6"/>
    <sheet name="SOFA" sheetId="7" r:id="rId7"/>
    <sheet name="Balance sheet" sheetId="8" r:id="rId8"/>
    <sheet name="Accounting Policies" sheetId="9" r:id="rId9"/>
    <sheet name="Notes Incoming Resources" sheetId="10" r:id="rId10"/>
    <sheet name="Notes Resources Expended " sheetId="11" r:id="rId11"/>
    <sheet name="Notes Financial Statements" sheetId="12" r:id="rId12"/>
    <sheet name="IE Reportx" sheetId="13" state="hidden" r:id="rId13"/>
  </sheets>
  <definedNames>
    <definedName name="_xlnm.Print_Area" localSheetId="11">'Notes Financial Statements'!$A$1:$S$171</definedName>
    <definedName name="_xlnm.Print_Titles" localSheetId="11">'Notes Financial Statements'!$1:$5</definedName>
    <definedName name="_xlnm.Print_Titles" localSheetId="9">'Notes Incoming Resources'!$1:$5</definedName>
    <definedName name="_xlnm.Print_Titles" localSheetId="10">'Notes Resources Expended '!$1:$5</definedName>
  </definedNames>
  <calcPr fullCalcOnLoad="1"/>
</workbook>
</file>

<file path=xl/sharedStrings.xml><?xml version="1.0" encoding="utf-8"?>
<sst xmlns="http://schemas.openxmlformats.org/spreadsheetml/2006/main" count="475" uniqueCount="363">
  <si>
    <t>THE DIOCESE OF LIVERPOOL</t>
  </si>
  <si>
    <t>Disclaimer</t>
  </si>
  <si>
    <t>These worksheets are intended as a guide only to illustrate the principles</t>
  </si>
  <si>
    <t xml:space="preserve">when considering the application of the prescribed accounting </t>
  </si>
  <si>
    <t>procedures.</t>
  </si>
  <si>
    <t>It is a guide to assist good practice and understanding but it has no</t>
  </si>
  <si>
    <t>legal validity.</t>
  </si>
  <si>
    <t xml:space="preserve">It is not an authoritative interpretation and for more details you should refer </t>
  </si>
  <si>
    <t>to the text of the Guidance and Regulations prepared by the working party of the</t>
  </si>
  <si>
    <t>Central Board of Finance of the Church of England.</t>
  </si>
  <si>
    <t>For more information:</t>
  </si>
  <si>
    <t>Resources Department</t>
  </si>
  <si>
    <t>Diocese of Liverpool</t>
  </si>
  <si>
    <t>Church House</t>
  </si>
  <si>
    <t>1 Hanover Street</t>
  </si>
  <si>
    <t>Liverpool  L1 3DW</t>
  </si>
  <si>
    <t>Welcome</t>
  </si>
  <si>
    <t>Introduction</t>
  </si>
  <si>
    <t>This is not a computer program.</t>
  </si>
  <si>
    <t>This is a collection of inter-related worksheets which, with alteration to suit your parish, may assist in the production of the year end accounts.</t>
  </si>
  <si>
    <t>It is necessary to start each year afresh and input the previous years figures to provide comparatives.</t>
  </si>
  <si>
    <t>Instructions for Use</t>
  </si>
  <si>
    <t>Step 1.</t>
  </si>
  <si>
    <t>Step 2.</t>
  </si>
  <si>
    <t>Step 4.</t>
  </si>
  <si>
    <t>Some items in the SOFA and Balance Sheet need to be input manually for the current year    ie. Gains &amp; Losses on Investments and some of the items in Current Assets.</t>
  </si>
  <si>
    <t>Also in the SOFA while the current year balance b/fwd is generated from the previous year balance c/fwd, a 'Whoops' message will appear until the total is separated across the funds and input manually.</t>
  </si>
  <si>
    <t>If you see any 'Whoops' messages this means that you need to check where the relevant figures have come from and correct as necessary eg: the Total Across does not equal the Total Down.</t>
  </si>
  <si>
    <t>Check to see that the totals have been transferred correctly to the SOFA &amp; Balance Sheet and input any other required information.</t>
  </si>
  <si>
    <t>Step 7.</t>
  </si>
  <si>
    <t>Additional material that MUST be produced &amp; included in the Annual Accounts document :-</t>
  </si>
  <si>
    <t>Independent Examiners Report</t>
  </si>
  <si>
    <t>Also we suggest that you produce a front cover giving :-</t>
  </si>
  <si>
    <t>Name of the Church</t>
  </si>
  <si>
    <t>Title of the report including year</t>
  </si>
  <si>
    <t>Name and address of the Incumbent/Clergy</t>
  </si>
  <si>
    <t xml:space="preserve">Name and address of the Bank </t>
  </si>
  <si>
    <t>Name and address of the Independent Examiner</t>
  </si>
  <si>
    <t>Variables to be answered</t>
  </si>
  <si>
    <t>PCC Name (IN CAPITALS)</t>
  </si>
  <si>
    <t>********************************************************************</t>
  </si>
  <si>
    <t>Name of signature 1 on accounts:</t>
  </si>
  <si>
    <t>****************************************************</t>
  </si>
  <si>
    <t>Name of signature 2 on accounts</t>
  </si>
  <si>
    <t>Name of Independent Examiner</t>
  </si>
  <si>
    <t>Professional Qualifications of Independent Examiner (if any)</t>
  </si>
  <si>
    <t>Address of Independent Examiner</t>
  </si>
  <si>
    <t>Notes</t>
  </si>
  <si>
    <r>
      <t xml:space="preserve">Indep Examiners Report is an </t>
    </r>
    <r>
      <rPr>
        <u val="single"/>
        <sz val="10"/>
        <rFont val="Arial"/>
        <family val="2"/>
      </rPr>
      <t>unqualified</t>
    </r>
    <r>
      <rPr>
        <sz val="10"/>
        <rFont val="Arial"/>
        <family val="0"/>
      </rPr>
      <t xml:space="preserve"> report. If this is not appropriate, please amend </t>
    </r>
  </si>
  <si>
    <t>Please check that Accounting Policy notes are correct for your PCC!!</t>
  </si>
  <si>
    <t>PAROCHIAL CHURCH COUNCIL OF</t>
  </si>
  <si>
    <t>STATEMENT OF FINANCIAL ACTIVITIES</t>
  </si>
  <si>
    <t>General</t>
  </si>
  <si>
    <t>Designated</t>
  </si>
  <si>
    <t>Restricted</t>
  </si>
  <si>
    <t>Endowment</t>
  </si>
  <si>
    <t>TOTAL FUNDS</t>
  </si>
  <si>
    <t>Funds</t>
  </si>
  <si>
    <t>Note</t>
  </si>
  <si>
    <t>£</t>
  </si>
  <si>
    <t>INCOMING RESOURCES</t>
  </si>
  <si>
    <t>Income from investments</t>
  </si>
  <si>
    <t>TOTAL INCOMING RESOURCES</t>
  </si>
  <si>
    <t>RESOURCES USED</t>
  </si>
  <si>
    <t>NET MOVEMENT IN FUNDS</t>
  </si>
  <si>
    <t>BALANCE SHEET</t>
  </si>
  <si>
    <t xml:space="preserve"> £</t>
  </si>
  <si>
    <t>FIXED ASSETS</t>
  </si>
  <si>
    <t>CURRENT ASSETS</t>
  </si>
  <si>
    <t xml:space="preserve">           Restricted</t>
  </si>
  <si>
    <t xml:space="preserve">           Endowment</t>
  </si>
  <si>
    <t>NOTES TO THE FINANCIAL STATEMENTS</t>
  </si>
  <si>
    <t>Investments</t>
  </si>
  <si>
    <t>Investments are valued at market value at 31 December.</t>
  </si>
  <si>
    <t>Current Assets</t>
  </si>
  <si>
    <t>Unrestricted</t>
  </si>
  <si>
    <t>Dividends and Interest including</t>
  </si>
  <si>
    <t>NOTES TO THE FINANCIAL STATEMENTS (Continued)</t>
  </si>
  <si>
    <t>3(a)</t>
  </si>
  <si>
    <t>3(b)</t>
  </si>
  <si>
    <t>Insurance</t>
  </si>
  <si>
    <t>STAFF COSTS</t>
  </si>
  <si>
    <t>Wages and Salaries</t>
  </si>
  <si>
    <t>Social Security Costs</t>
  </si>
  <si>
    <t>Pension Costs</t>
  </si>
  <si>
    <t>Freehold</t>
  </si>
  <si>
    <t>Land &amp;</t>
  </si>
  <si>
    <t>Buildings</t>
  </si>
  <si>
    <t>Total</t>
  </si>
  <si>
    <t>5(a)</t>
  </si>
  <si>
    <t>Additions</t>
  </si>
  <si>
    <t>Charge for the year</t>
  </si>
  <si>
    <t>5(b)</t>
  </si>
  <si>
    <t>ANALYSIS OF NET ASSETS BY FUND</t>
  </si>
  <si>
    <t>Fund balance</t>
  </si>
  <si>
    <t>Prepayments and Accrued Interest</t>
  </si>
  <si>
    <t>Other Debtors</t>
  </si>
  <si>
    <t>2c</t>
  </si>
  <si>
    <t>2a</t>
  </si>
  <si>
    <t>2b</t>
  </si>
  <si>
    <t>2d</t>
  </si>
  <si>
    <t>TOTAL RESOURCES EXPENDED</t>
  </si>
  <si>
    <t>RESOURCES EXPENDED</t>
  </si>
  <si>
    <t>NET INCOMING (OUTGOING) RESOURCES</t>
  </si>
  <si>
    <t>Complete the questions asked on worksheet PARISH DETAILS. These details will then appear at all relevent places on the spreadsheet.</t>
  </si>
  <si>
    <t>Amend the model ACCOUNTING POLICIES sheet to incorporate your parish's approach</t>
  </si>
  <si>
    <t>Please Note</t>
  </si>
  <si>
    <t>Accounting policies</t>
  </si>
  <si>
    <t>Resources expended</t>
  </si>
  <si>
    <t>Please note that the CBF codes given in the very left hand column of the incoming and outgoing resources sheets (for both restricted and unrestricted funds) are there simply to assist with the completion of the Central Board of Finance (CBF) form.  They form no part of the accounts and the entire column should be deleted before printing out the finished accounts</t>
  </si>
  <si>
    <t xml:space="preserve">Check to see any incorrect input. This may have occurred when adding additional lines that are outside a formula's range. </t>
  </si>
  <si>
    <t>To check the formulae: simply double click in the cell where the formula is. A blue line appears around all the cells that are included in the formula. If anything is added or missing edit the formula in the formula bar till it is right.</t>
  </si>
  <si>
    <t>Tel:   0151 705 2180</t>
  </si>
  <si>
    <t>Step 3.</t>
  </si>
  <si>
    <t>Input last year's figures first and then the current year's.</t>
  </si>
  <si>
    <r>
      <t xml:space="preserve">Begin by completing the worksheets NOTES INCOMING RESOURCES &amp; NOTES RESOURCES EXPENDED &amp; NOTES FINANCIAL STATEMENTS </t>
    </r>
    <r>
      <rPr>
        <b/>
        <i/>
        <sz val="10"/>
        <rFont val="Arial"/>
        <family val="2"/>
      </rPr>
      <t>before</t>
    </r>
    <r>
      <rPr>
        <sz val="10"/>
        <rFont val="Arial"/>
        <family val="2"/>
      </rPr>
      <t xml:space="preserve"> the SOFA &amp; BALANCE SHEET. The bulk of the SOFA &amp; Balance Sheet will be produced from the totals generated in the 'NOTES'.</t>
    </r>
  </si>
  <si>
    <t>Step 8.</t>
  </si>
  <si>
    <t>When all pages have been produced (see note below ) input the relevant page number at the top right hand corner of each page.</t>
  </si>
  <si>
    <t>Date of Independent Examiner's Report (e.g. 24 March 2001)</t>
  </si>
  <si>
    <t>Date of Accounts approval by PCC (e.g. 23 March 2001) **********</t>
  </si>
  <si>
    <t>The Annual Report</t>
  </si>
  <si>
    <t>……………………………………………………………………………………………..</t>
  </si>
  <si>
    <t>Enter your details in this column</t>
  </si>
  <si>
    <t xml:space="preserve"> </t>
  </si>
  <si>
    <t>Year (e.g. 2001)</t>
  </si>
  <si>
    <t>Independent examiner’s report</t>
  </si>
  <si>
    <t>Voluntary Income</t>
  </si>
  <si>
    <t xml:space="preserve">Planned Giving: </t>
  </si>
  <si>
    <t>Gift Aid donations</t>
  </si>
  <si>
    <t>Tax Recoverable</t>
  </si>
  <si>
    <t>Other</t>
  </si>
  <si>
    <t>Collections (open plate)</t>
  </si>
  <si>
    <t>Activities for Generating Funds</t>
  </si>
  <si>
    <t>Income from Investments</t>
  </si>
  <si>
    <t>tax recoverable</t>
  </si>
  <si>
    <t>Income from Church Activities</t>
  </si>
  <si>
    <t>Church Activities</t>
  </si>
  <si>
    <t>Missionary and charitable giving:</t>
  </si>
  <si>
    <t>Ministry</t>
  </si>
  <si>
    <t>Parish Share</t>
  </si>
  <si>
    <t>Heating and lighting</t>
  </si>
  <si>
    <t>Church maintenance</t>
  </si>
  <si>
    <t>Fund-raising trading costs</t>
  </si>
  <si>
    <t>PARISH FUNDS</t>
  </si>
  <si>
    <t>TOTAL NET ASSETS</t>
  </si>
  <si>
    <t>LIABILITIES</t>
  </si>
  <si>
    <t>Creditors - amounts falling due in one year</t>
  </si>
  <si>
    <t>Debtors</t>
  </si>
  <si>
    <t>Short term deposits</t>
  </si>
  <si>
    <t>Cash at bank and in hand</t>
  </si>
  <si>
    <t>Creditors - amounts falling due after one year</t>
  </si>
  <si>
    <t>Activities for generating funds</t>
  </si>
  <si>
    <t>Church activities</t>
  </si>
  <si>
    <t>BEFORE OTHER RECOGNISED GAINS</t>
  </si>
  <si>
    <t>AND LOSSES</t>
  </si>
  <si>
    <t>Gains or losses on investment assets</t>
  </si>
  <si>
    <t xml:space="preserve">     on disposal</t>
  </si>
  <si>
    <t xml:space="preserve">     on revaluation</t>
  </si>
  <si>
    <t>Transfers between funds</t>
  </si>
  <si>
    <t xml:space="preserve">Tangible </t>
  </si>
  <si>
    <t xml:space="preserve">Investment </t>
  </si>
  <si>
    <t>NET CURRENT ASSETS/(LIABILITIES</t>
  </si>
  <si>
    <t>Total Resources Expended</t>
  </si>
  <si>
    <t>4a</t>
  </si>
  <si>
    <t>4b</t>
  </si>
  <si>
    <t>PAYMENTS TO PCC MEMBERS</t>
  </si>
  <si>
    <t>Tangible</t>
  </si>
  <si>
    <t>(all unrestricted)</t>
  </si>
  <si>
    <t>Actual/deemed cost</t>
  </si>
  <si>
    <t>Depreciation</t>
  </si>
  <si>
    <t>Net book value</t>
  </si>
  <si>
    <t>Church</t>
  </si>
  <si>
    <t>Purchases at cost</t>
  </si>
  <si>
    <t>Unrestricted funds</t>
  </si>
  <si>
    <t>Endowment funds</t>
  </si>
  <si>
    <t>DEBTORS (unrestricted funds)</t>
  </si>
  <si>
    <t>Tax recoverable</t>
  </si>
  <si>
    <t>Accruals for utilities and other costs</t>
  </si>
  <si>
    <t>Other creditors</t>
  </si>
  <si>
    <t>FUNDS</t>
  </si>
  <si>
    <t>Fund movements</t>
  </si>
  <si>
    <t>Incoming resources</t>
  </si>
  <si>
    <t>Tangible fixed assets</t>
  </si>
  <si>
    <t>Investment fixed assets</t>
  </si>
  <si>
    <t>Liabilities</t>
  </si>
  <si>
    <t>Amounts falling due within 1 year</t>
  </si>
  <si>
    <t>Amounts falling due after 1 year</t>
  </si>
  <si>
    <t>This is a updated working example of the layouts to comply with the accounting requirements of the Charities Act 1993 &amp; the Church Accounting Regulations 2006.</t>
  </si>
  <si>
    <t>Please ensure you have taken a master copy of this file and you back-up your data regularly.</t>
  </si>
  <si>
    <t>You may like to print off this page for reference. Then use the Save As command to save a copy of the file to your hard disk and give it a meaningful name e.g. Parish Accounts 2006. This retains the CBF coding column on your master file; you will delete the CBF codes from the new file before printing (see below)</t>
  </si>
  <si>
    <t>Respective responsibilities of the PCC and the examiner</t>
  </si>
  <si>
    <t>Basis of this report</t>
  </si>
  <si>
    <t>Independent examiner’s statement</t>
  </si>
  <si>
    <t>In connection with my examination, no matter has come to my attention:</t>
  </si>
  <si>
    <t>(1)     which gives me reasonable cause to believe that in any material respect the requirements</t>
  </si>
  <si>
    <t>to keep accounting records in accordance with section 41 of the Act; and</t>
  </si>
  <si>
    <t>(2)     to which, in my opinion, attention should be drawn in order to enable a proper understanding of the accounts to be reached.</t>
  </si>
  <si>
    <t>(Signed)</t>
  </si>
  <si>
    <t>This report on the financial statements of the PCC for the year ended 31 December 2006, which are set out on pages …. and …., is in respect of an examination carried out in accordance with the Church Accounting Regulations 2006  (‘the Regulations’) and s.43 of the Charities Act 1993 (‘The Act’).</t>
  </si>
  <si>
    <t>to prepare financial statements  which accord with the accounting records and comply with the requirements of the Act and the Regulations have not been met; or</t>
  </si>
  <si>
    <t>applicable accounting standards and the SORP 2005.</t>
  </si>
  <si>
    <t xml:space="preserve">Endowment funds are funds, the capital of which must be maintained; only income arising from investment of the </t>
  </si>
  <si>
    <t>endowment was established.</t>
  </si>
  <si>
    <t>invited by the PCC for a specific object.  The funds may only be expended on the specific object for which they were</t>
  </si>
  <si>
    <t>apportioned to individual funds on an average balance basis.</t>
  </si>
  <si>
    <t>Grants and donations are accounted for when paid over, or when awarded, if that award creates a binding or</t>
  </si>
  <si>
    <t xml:space="preserve">constructive obligation on the PCC.  The diocesan parish share is accounted for when due.  Amounts received </t>
  </si>
  <si>
    <t xml:space="preserve">specifically for mission are dealt with as restricted funds.  All other expenditure is generally recognised when it is </t>
  </si>
  <si>
    <t>incurred and is accounted for gross.</t>
  </si>
  <si>
    <t>Act 1993.</t>
  </si>
  <si>
    <t>Restricted funds represent (a) income from trusts or endowments which may be expended only on those restricted</t>
  </si>
  <si>
    <t>email: ian.taylor@liverpool.anglican.org</t>
  </si>
  <si>
    <t>email: gordon.fath@liverpool.anglican.org</t>
  </si>
  <si>
    <t>TOTAL ASSETS LESS CURRENT LIABILITIES</t>
  </si>
  <si>
    <t>The financial statements have been prepared in accordance with the Church Accounting Regulations 2006 together with</t>
  </si>
  <si>
    <t xml:space="preserve">endowment may be used either as restricted or unrestricted funds depending upon the purpose for which the </t>
  </si>
  <si>
    <t xml:space="preserve">The PCC does not usually invest separately for each fund.  Where there is no separate investment, interest is </t>
  </si>
  <si>
    <t xml:space="preserve">Consecrated and benefice property is not included in the accounts in accordance with s.96(2)(a) of the Charities </t>
  </si>
  <si>
    <t>Equipment used within the church premises is depreciated on a straight-line basis over four years. Individual items</t>
  </si>
  <si>
    <t>objects provided in the terms of the trust or bequest, and (b) donations or grants received for a specific object or</t>
  </si>
  <si>
    <t>Fixed assets</t>
  </si>
  <si>
    <t>Donations</t>
  </si>
  <si>
    <t>Special appeals</t>
  </si>
  <si>
    <t>Equipment</t>
  </si>
  <si>
    <t>Disposal at carrying value</t>
  </si>
  <si>
    <t xml:space="preserve">My examination was carried out in accordance with the General Directions given by the Charity Commission under section 43(7)(b) of the Act and to be found in the Church guidance, 2006 edition. That examination includes a review of the accounting records kept by the PCC and a comparison of the accounts with those records.  It also includes considering any unusual items or disclosures in the financial statements and seeking explanations from you as trustees concerning any such matters. The procedures undertaken do not provide all the evidence that would be required in an audit, and consequently I do not express an audit opinion on the view given by the accounts. </t>
  </si>
  <si>
    <t>2(a)</t>
  </si>
  <si>
    <t>2(b)</t>
  </si>
  <si>
    <t>2(c)</t>
  </si>
  <si>
    <t>2(d)</t>
  </si>
  <si>
    <t>NOTES TO THE FINANCIAL STATEMENTS (continued)</t>
  </si>
  <si>
    <t>As members of the PCC you are responsible for the preparation of the financial statements; you consider that the audit requirement of Regulation 3(3) and section 43(2) of the Act do not apply.  It is my responsibility to issue this report on those financial statements in accordance with the terms of Regulation 25.</t>
  </si>
  <si>
    <t>Step 5.</t>
  </si>
  <si>
    <t xml:space="preserve">Step 6. </t>
  </si>
  <si>
    <t>Step 9.</t>
  </si>
  <si>
    <t xml:space="preserve">The standard example provides a vertical Balance Sheet. An alternative is to use a columnar format and this is available as an option. If required or you wish to discuss options please contact Resources. </t>
  </si>
  <si>
    <t>This example of a set of accrual accounts is based on the example shown in The Charities Act 1993 and the PCC, 3rd edition.</t>
  </si>
  <si>
    <t>Parish Details</t>
  </si>
  <si>
    <t>This is an unqualified Independent Examiner's report.  If this is not appropriate please consult The Charities Act 1993 and the PCC, 3rd edition 2006.  This document gives sample text for qualifications to the IE report.  Please delete this text in italics prior to printing the Independent Examiner's Report</t>
  </si>
  <si>
    <r>
      <t xml:space="preserve">Include additional lines / amend the item lines under the main categories to suit your own parish requirements. If you need to insert any additional rows  please DO NOT </t>
    </r>
    <r>
      <rPr>
        <sz val="10"/>
        <rFont val="Arial"/>
        <family val="0"/>
      </rPr>
      <t>place any after the very narrow row above a 'Total' row.</t>
    </r>
  </si>
  <si>
    <r>
      <t>In the Notes Financial Statements</t>
    </r>
    <r>
      <rPr>
        <b/>
        <sz val="10"/>
        <rFont val="Arial"/>
        <family val="0"/>
      </rPr>
      <t xml:space="preserve"> -</t>
    </r>
    <r>
      <rPr>
        <sz val="10"/>
        <rFont val="Arial"/>
        <family val="2"/>
      </rPr>
      <t xml:space="preserve">  the following should only be completed after all other notes :- Analysis of Net Assets note 6 and Funds note 8.</t>
    </r>
  </si>
  <si>
    <t>ST PETER'S CHURCH</t>
  </si>
  <si>
    <t>Revaluation</t>
  </si>
  <si>
    <t xml:space="preserve">The Simon Peter Centre has been valued in the Balance Sheet on the assumption that it is the property of the PCC  but no title deeds are known to </t>
  </si>
  <si>
    <t>is £180,000.</t>
  </si>
  <si>
    <t>Branch activities</t>
  </si>
  <si>
    <t>Weddings and funeral fees</t>
  </si>
  <si>
    <t>Teaching materials</t>
  </si>
  <si>
    <t>Staff expenses</t>
  </si>
  <si>
    <t>Church and property running expenses</t>
  </si>
  <si>
    <t>Council Tax and Water rates</t>
  </si>
  <si>
    <t>Staff salaries</t>
  </si>
  <si>
    <t>Sundry expenses</t>
  </si>
  <si>
    <t>Stationery and telephone</t>
  </si>
  <si>
    <t>Rector</t>
  </si>
  <si>
    <t>Church warden</t>
  </si>
  <si>
    <t xml:space="preserve">The financial statements have been prepared under the historical cost convention except for the valuation of property </t>
  </si>
  <si>
    <t xml:space="preserve">and investment assets ,which are shown at insurance and market value respectively. The financial statements include all </t>
  </si>
  <si>
    <t>that owe their main affiliation to another body, nor those that are informal gatherings of church members.</t>
  </si>
  <si>
    <t xml:space="preserve">transactions assets and liabilities for which the PCC  is responsible in law.  They do not include the accounts of church groups </t>
  </si>
  <si>
    <t>Investment income</t>
  </si>
  <si>
    <t>Amounts falling due within one year (bank loan)</t>
  </si>
  <si>
    <t>Revaluation (loss)/gain</t>
  </si>
  <si>
    <t>Rent from church hall</t>
  </si>
  <si>
    <t>Costs of generating funds</t>
  </si>
  <si>
    <t>Donations to support missionary</t>
  </si>
  <si>
    <t>and other work</t>
  </si>
  <si>
    <t>General Funds represent the funds of the PCC that are not subject to any restrictions regarding their use</t>
  </si>
  <si>
    <t>and are available for application on the general purposes of the PCC.</t>
  </si>
  <si>
    <t>Dividends are accounted for when receivable, interest is accrued.  All other income is recognised when it is receivable.</t>
  </si>
  <si>
    <t>All incoming resources are accounted for gross.</t>
  </si>
  <si>
    <t>No value is placed on movable church furnishings held by the church wardens on special trust for the PCC and which</t>
  </si>
  <si>
    <t>require a faculty for disposal since the PCC considers this to be an inalienable property.  All expenditure incurred during</t>
  </si>
  <si>
    <t>the year on consecrated or benefice buildings and moveable church furnishings, whether maintenance or improvement,</t>
  </si>
  <si>
    <t>is written off as expenditure in the SOFA and separately disclosed.</t>
  </si>
  <si>
    <t>of equipment with a purchase price of £1,000 or less are written off when the asset is acquired.</t>
  </si>
  <si>
    <t>given.  Any balance remaining unspent at the end of each year must be carried forward as a balance on that fund.</t>
  </si>
  <si>
    <t>NET INCOMING RESOURCES</t>
  </si>
  <si>
    <t>Net incoming resources are stated after charging:</t>
  </si>
  <si>
    <t>Auditors remuneration</t>
  </si>
  <si>
    <t>Operating lease rentals - office equipment</t>
  </si>
  <si>
    <t>Legacy</t>
  </si>
  <si>
    <t xml:space="preserve">Amounts falling due after one year </t>
  </si>
  <si>
    <t xml:space="preserve">Hub event </t>
  </si>
  <si>
    <t>exist.  The separate valuation of the Simon Peter Centre which is incorporated in the accounts is £240,000.  The valuation applying to 25 Linkside Road</t>
  </si>
  <si>
    <t>PAROCHIAL  CHURCH  COUNCIL</t>
  </si>
  <si>
    <t>OF  ST  PETER'S  CHURCH</t>
  </si>
  <si>
    <t>FINANCIAL STATEMENTS</t>
  </si>
  <si>
    <t>Registered Charity No.   1132014</t>
  </si>
  <si>
    <t xml:space="preserve">Page 1    </t>
  </si>
  <si>
    <t>One  of  the  main  aims  of  the  PCC  of  St  Peter's  Church  is  to  co-operate  with  the  minister  in  promoting  in  the  parish  the  whole  mission  of  the  Church,  pastoral,  social  and  ecumenical.</t>
  </si>
  <si>
    <t>The  PCC of  St  Peter's  is a registered  charity  with  the  Charity  Commission  (Reg. No.   1132014)</t>
  </si>
  <si>
    <t>The  PCC  has  set  up  a  process  to  review  and  monitor  the  major  risks  to  which  it  is  exposed  and  systems  have  been  established  to  manage  those  risks.  Such  risks  are  reviewed on  a  regular  basis.</t>
  </si>
  <si>
    <t>Our  bankers  are  Barclays  (Woolton  Branch)  and  our  Independent  Examiners  are  SB &amp; P LLP  of  Oriel  House,  2-8  Oriel  Road,  Bootle.</t>
  </si>
  <si>
    <t>Honorary  Treasurer</t>
  </si>
  <si>
    <t xml:space="preserve">Page  2        </t>
  </si>
  <si>
    <t>Respective  responsibilities  of  the  PCC  and  the  examiner</t>
  </si>
  <si>
    <t>A. G. Bruford  FCA</t>
  </si>
  <si>
    <t>ICAEW</t>
  </si>
  <si>
    <t>SB &amp; P  LLP</t>
  </si>
  <si>
    <t>Oriel  House</t>
  </si>
  <si>
    <t>2 - 8  Oriel  Road</t>
  </si>
  <si>
    <t>Bootle</t>
  </si>
  <si>
    <t>L20  7EP</t>
  </si>
  <si>
    <t>Page       3</t>
  </si>
  <si>
    <t>Page      4</t>
  </si>
  <si>
    <t>Page     5</t>
  </si>
  <si>
    <t>Page      6</t>
  </si>
  <si>
    <t>Page     7</t>
  </si>
  <si>
    <t>Page      8</t>
  </si>
  <si>
    <t>Page    9</t>
  </si>
  <si>
    <t>Designated Fund</t>
  </si>
  <si>
    <t>Independent Examiner's Report to the Trustees of</t>
  </si>
  <si>
    <t>The Parochial Church Council of St Peter’s Church</t>
  </si>
  <si>
    <t>The PCC are responsible for the preparation of the accounts. They consider that an audit is not required for this year (under Section 144(2) of the Charities Act 2011 (the 2011 Act)) and that an independent examination is required.</t>
  </si>
  <si>
    <t>It is my responsibility to:</t>
  </si>
  <si>
    <t xml:space="preserve">  -  examine the accounts under Section 145 of the 2011 Act</t>
  </si>
  <si>
    <t xml:space="preserve">  -  to follow the procedures laid down in the General Directions given by the Charity Commission (under Section 145(5)(b) of the 2011 Act); and</t>
  </si>
  <si>
    <t xml:space="preserve">  -  to state whether particular matters have come to my attention.</t>
  </si>
  <si>
    <t>My examination was carried out in accordance with the General Directions given by the Charity Commission. An examination includes a review of the accounting records kept by the PCC and a comparison of the accounts presented with those records. It also includes consideration of any unusual items or disclosures in the accounts, and seeking explanations from the PCC concerning any such matters. The procedures undertaken do not provide all the evidence that would be required in an audit, and consequently no opinion is given as to whether the accounts present a 'true and fair view ' and the report is limited to those matters set out in the statements below.</t>
  </si>
  <si>
    <t>Independent examiner's statement</t>
  </si>
  <si>
    <t>have not been met; or</t>
  </si>
  <si>
    <t xml:space="preserve">  (2)  to which, in my opinion, attention should be drawn in order to enable a proper understanding of the accounts to be reached.</t>
  </si>
  <si>
    <t xml:space="preserve">  (1)  which gives me reasonable cause to believe that, in any material respect, the requirements</t>
  </si>
  <si>
    <t xml:space="preserve">     -  to keep accounting records in accordance with Section 130 of the 2011 Act; and</t>
  </si>
  <si>
    <t xml:space="preserve">     -  to prepare accounts which accord with the accounting records and to comply with  the accounting requirements of the 2011 Act</t>
  </si>
  <si>
    <t>Liverpool</t>
  </si>
  <si>
    <t xml:space="preserve"> depreciated as they are seen as an ongoing assets with no loss of value.</t>
  </si>
  <si>
    <t xml:space="preserve">The Church buildings valued in the accounts are valued at the insurred value and not depreciated as they </t>
  </si>
  <si>
    <t>FOR THE YEAR ENDED  31  DECEMBER  2013</t>
  </si>
  <si>
    <t>I have pleasure in presenting St Peter's Church accounts for 2013.</t>
  </si>
  <si>
    <t xml:space="preserve">The  account follow  the  format   laid  out in  the  Charities  Act  1993  updated  by the  Charities  SORP  (revised  2005).  </t>
  </si>
  <si>
    <t>Claire Deegan FCA</t>
  </si>
  <si>
    <t>I report to the Parochial Church Council (PCC) of St Peter’s Church on the accounts for the year ended  31 December 2013, as set out on pages 3 to 9.</t>
  </si>
  <si>
    <t xml:space="preserve">               April 2014</t>
  </si>
  <si>
    <t>For the year ended 31 December 2013</t>
  </si>
  <si>
    <t>There were four staff employed by the PCC during the year, one full time and three part time.</t>
  </si>
  <si>
    <t>Market value at 31st December 2013</t>
  </si>
  <si>
    <t>Market value at 1st January 2013</t>
  </si>
  <si>
    <t>The market value at 31st December 2013 represents investments for:</t>
  </si>
  <si>
    <t>Balances at 1st January 2013</t>
  </si>
  <si>
    <t>Balance at 31st December 2013</t>
  </si>
  <si>
    <t>Investment gain</t>
  </si>
  <si>
    <t>Other activities</t>
  </si>
  <si>
    <t xml:space="preserve">During  the  year,  we  have  seen  the  ongoing  benefit  of  Christian  giving  from  the congregation  and  the PCC  is  very grateful  to  all  those  members  who  continue  to  support  the  ministry  of  the  Church  in  Woolton.  Giving has increased in 2013 which has been a great joy and has enabled us to continue to look outwards and seek opportunities to serve the community. We  have  continued  to  deal  with  necessary  ongoing  repairs  and  maintenance  to  the Church  buildings as part of an ongoing programme of repair and renewal which will continue in 2014.  </t>
  </si>
  <si>
    <t>We have maintained a designated  fund of £10,000  for  major  building  works.  The  PCC  longer  term  aim  is  to  build  up  our  reserves  to  provide  sufficient  resources  to cover  three  months  fixed  revenue  expenditure.</t>
  </si>
  <si>
    <t>These  statements  represent  a record  of  the  financial  activities  of  the  PCC  only  and  form  part  of  a  wider  Annual  Report  which  is  to  be  presented  at  the  Annual  General  Meeting  on  27 April  2014.</t>
  </si>
  <si>
    <t>The statement of  financial  activities  on  page  3  of the financial  statements  shows  Net  Incoming  Resources  of  £12,362 (in 2012 we had net outgoing resources of (£43,121)).  This is a great improvement and supports our ongoing commitment to the Hub as  a  coordination  centre  and  drop  in  facility  to  support  the  Church  in  its  outreach  work  within  the  community.  In 2012 the  branch  activities  figures  include  specific actions  to  fully distribute  available  funds. In 2013 these balances have been maintained at a consistent and reasonable level.</t>
  </si>
  <si>
    <t>31 March 2014</t>
  </si>
  <si>
    <t>The notes on pages 5 to 9 form part of these accounts</t>
  </si>
  <si>
    <t xml:space="preserve">During 2013 we have set up two new restricted funds.  £12,100 has been given for expenditure on screens and related equipment.  Expenditure on this is planned in 2014.  The Whole Life Church (WLC) started in September 2013 and is currently being managed as a church plant from St Peters. Regular giving by members of WLC and the related gift aid are maintained in a restricted fund to be spent specifically on WLC expenses and mission.  </t>
  </si>
  <si>
    <t>No payments were paid to any PCC member, persons closely connected to them or related parties other than for the direct reimbursement of expenses.</t>
  </si>
  <si>
    <t>Endowment funds are the churchyard fund, the income of which is to be used on the maintenance of certain graves and the grounds of the church.  The Mary Jane Cross</t>
  </si>
  <si>
    <t>Fund is used for the relief of the poor and needy in the parish.</t>
  </si>
  <si>
    <t>The designated fund is set aside by the PCC for major repairs. The PCC plans to increase this to the equivalent of three months expenditure in the next few years</t>
  </si>
  <si>
    <t xml:space="preserve">Two restricted funds have been set up in 2013.  One is for expenditure on projectors and screens within the church premises.  The total in this fund was £12,100 </t>
  </si>
  <si>
    <t>at 31 December 2013. There are plans to utilise these funds in early 2014.</t>
  </si>
  <si>
    <t xml:space="preserve">During the year the Whole Life Church (WLC) was set up through the Diocese and is currently administered as a church plant form St Peter's.  Giving from members </t>
  </si>
  <si>
    <t>of the WLC and the related gift aid is restricted to be spent by them. At 31 December 2013 the balance on this fund was £1,862.</t>
  </si>
  <si>
    <t xml:space="preserve">Funds designated for a particular purpose by the PCC are identified as restricted but are done so at the discretion of </t>
  </si>
  <si>
    <t>the PCC. However it is unlikely that their designation will change.</t>
  </si>
  <si>
    <t xml:space="preserve">Planned giving, collections and donations are recognised when received.  Tax efficient planned giving is recognised only  </t>
  </si>
  <si>
    <t>when received.  Grants and legacies are accounted for when the PCC is legally entitled to the amounts due.</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</si>
</sst>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_-* #,##0.0_-;\-* #,##0.0_-;_-* &quot;-&quot;??_-;_-@_-"/>
    <numFmt numFmtId="165" formatCode="_-* #,##0_-;\-* #,##0_-;_-* &quot;-&quot;??_-;_-@_-"/>
    <numFmt numFmtId="166" formatCode="#,##0.0"/>
    <numFmt numFmtId="167" formatCode="#,##0.0000000000"/>
    <numFmt numFmtId="168" formatCode="#,##0.0000"/>
    <numFmt numFmtId="169" formatCode="#,##0.000"/>
    <numFmt numFmtId="170" formatCode="#,##0.0000000"/>
    <numFmt numFmtId="171" formatCode="0.000000"/>
    <numFmt numFmtId="172" formatCode="0.000000000"/>
    <numFmt numFmtId="173" formatCode="&quot;Yes&quot;;&quot;Yes&quot;;&quot;No&quot;"/>
    <numFmt numFmtId="174" formatCode="&quot;True&quot;;&quot;True&quot;;&quot;False&quot;"/>
    <numFmt numFmtId="175" formatCode="&quot;On&quot;;&quot;On&quot;;&quot;Off&quot;"/>
    <numFmt numFmtId="176" formatCode="#,##0;\(#,##0\)"/>
    <numFmt numFmtId="177" formatCode="_-* #,##0.000_-;\-* #,##0.000_-;_-* &quot;-&quot;??_-;_-@_-"/>
    <numFmt numFmtId="178" formatCode="[$€-2]\ #,##0.00_);[Red]\([$€-2]\ #,##0.00\)"/>
  </numFmts>
  <fonts count="69">
    <font>
      <sz val="10"/>
      <name val="Arial"/>
      <family val="0"/>
    </font>
    <font>
      <b/>
      <sz val="10"/>
      <name val="Arial"/>
      <family val="0"/>
    </font>
    <font>
      <i/>
      <sz val="10"/>
      <name val="Arial"/>
      <family val="0"/>
    </font>
    <font>
      <b/>
      <i/>
      <sz val="10"/>
      <name val="Arial"/>
      <family val="0"/>
    </font>
    <font>
      <b/>
      <sz val="12"/>
      <name val="Arial"/>
      <family val="2"/>
    </font>
    <font>
      <sz val="9"/>
      <name val="Arial"/>
      <family val="2"/>
    </font>
    <font>
      <sz val="8"/>
      <name val="Arial"/>
      <family val="2"/>
    </font>
    <font>
      <b/>
      <sz val="9"/>
      <name val="Arial"/>
      <family val="2"/>
    </font>
    <font>
      <sz val="12"/>
      <name val="Arial"/>
      <family val="2"/>
    </font>
    <font>
      <sz val="16"/>
      <name val="Arial"/>
      <family val="2"/>
    </font>
    <font>
      <b/>
      <sz val="14"/>
      <name val="Arial"/>
      <family val="2"/>
    </font>
    <font>
      <u val="single"/>
      <sz val="10"/>
      <name val="Arial"/>
      <family val="2"/>
    </font>
    <font>
      <b/>
      <sz val="24"/>
      <name val="Arial"/>
      <family val="2"/>
    </font>
    <font>
      <sz val="14"/>
      <name val="Arial"/>
      <family val="2"/>
    </font>
    <font>
      <b/>
      <sz val="16"/>
      <name val="Arial"/>
      <family val="2"/>
    </font>
    <font>
      <sz val="10"/>
      <color indexed="10"/>
      <name val="Arial"/>
      <family val="2"/>
    </font>
    <font>
      <u val="single"/>
      <sz val="7.5"/>
      <color indexed="12"/>
      <name val="Arial"/>
      <family val="2"/>
    </font>
    <font>
      <u val="single"/>
      <sz val="7.5"/>
      <color indexed="36"/>
      <name val="Arial"/>
      <family val="2"/>
    </font>
    <font>
      <sz val="16"/>
      <color indexed="12"/>
      <name val="Arial"/>
      <family val="2"/>
    </font>
    <font>
      <b/>
      <u val="single"/>
      <sz val="16"/>
      <color indexed="12"/>
      <name val="Arial"/>
      <family val="2"/>
    </font>
    <font>
      <b/>
      <sz val="12"/>
      <color indexed="12"/>
      <name val="Arial"/>
      <family val="2"/>
    </font>
    <font>
      <sz val="12"/>
      <name val="Times New Roman"/>
      <family val="1"/>
    </font>
    <font>
      <b/>
      <sz val="12"/>
      <name val="Times New Roman"/>
      <family val="1"/>
    </font>
    <font>
      <sz val="12"/>
      <name val="Lucida Bright"/>
      <family val="1"/>
    </font>
    <font>
      <b/>
      <sz val="10"/>
      <color indexed="12"/>
      <name val="Arial"/>
      <family val="2"/>
    </font>
    <font>
      <b/>
      <sz val="10"/>
      <color indexed="10"/>
      <name val="Arial"/>
      <family val="2"/>
    </font>
    <font>
      <sz val="11"/>
      <name val="Arial"/>
      <family val="2"/>
    </font>
    <font>
      <b/>
      <sz val="10"/>
      <name val="Times New Roman"/>
      <family val="1"/>
    </font>
    <font>
      <b/>
      <sz val="10"/>
      <name val="Arial Baltic"/>
      <family val="2"/>
    </font>
    <font>
      <sz val="10"/>
      <name val="Arial Baltic"/>
      <family val="2"/>
    </font>
    <font>
      <b/>
      <i/>
      <sz val="10"/>
      <color indexed="12"/>
      <name val="Arial Baltic"/>
      <family val="2"/>
    </font>
    <font>
      <b/>
      <sz val="8"/>
      <name val="Arial"/>
      <family val="2"/>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b/>
      <sz val="10"/>
      <color indexed="8"/>
      <name val="Arial"/>
      <family val="2"/>
    </font>
    <font>
      <sz val="10"/>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000000"/>
      <name val="Arial"/>
      <family val="2"/>
    </font>
    <font>
      <sz val="10"/>
      <color rgb="FF00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color indexed="63"/>
      </top>
      <bottom style="medium"/>
    </border>
    <border>
      <left>
        <color indexed="63"/>
      </left>
      <right>
        <color indexed="63"/>
      </right>
      <top style="thin"/>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color indexed="63"/>
      </bottom>
    </border>
  </borders>
  <cellStyleXfs count="65">
    <xf numFmtId="3"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17"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16"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402">
    <xf numFmtId="3" fontId="0" fillId="0" borderId="0" xfId="0" applyAlignment="1">
      <alignment/>
    </xf>
    <xf numFmtId="3" fontId="1" fillId="0" borderId="0" xfId="0" applyFont="1" applyAlignment="1">
      <alignment/>
    </xf>
    <xf numFmtId="3" fontId="0" fillId="0" borderId="0" xfId="0" applyAlignment="1">
      <alignment horizontal="center"/>
    </xf>
    <xf numFmtId="3" fontId="0" fillId="0" borderId="0" xfId="0" applyBorder="1" applyAlignment="1">
      <alignment/>
    </xf>
    <xf numFmtId="3" fontId="0" fillId="0" borderId="0" xfId="0" applyNumberFormat="1" applyAlignment="1">
      <alignment/>
    </xf>
    <xf numFmtId="3" fontId="1" fillId="0" borderId="0" xfId="0" applyFont="1" applyAlignment="1">
      <alignment horizontal="left"/>
    </xf>
    <xf numFmtId="3" fontId="1" fillId="0" borderId="0" xfId="0" applyFont="1" applyAlignment="1" quotePrefix="1">
      <alignment horizontal="left"/>
    </xf>
    <xf numFmtId="3" fontId="5" fillId="0" borderId="0" xfId="0" applyFont="1" applyAlignment="1">
      <alignment/>
    </xf>
    <xf numFmtId="3" fontId="0" fillId="0" borderId="0" xfId="0" applyAlignment="1" quotePrefix="1">
      <alignment horizontal="left"/>
    </xf>
    <xf numFmtId="3" fontId="6" fillId="0" borderId="0" xfId="0" applyFont="1" applyAlignment="1">
      <alignment/>
    </xf>
    <xf numFmtId="3" fontId="7" fillId="0" borderId="0" xfId="0" applyFont="1" applyAlignment="1">
      <alignment/>
    </xf>
    <xf numFmtId="3" fontId="0" fillId="0" borderId="0" xfId="0" applyNumberFormat="1" applyBorder="1" applyAlignment="1">
      <alignment/>
    </xf>
    <xf numFmtId="3" fontId="1" fillId="0" borderId="0" xfId="0" applyFont="1" applyAlignment="1">
      <alignment horizontal="centerContinuous"/>
    </xf>
    <xf numFmtId="3" fontId="0" fillId="0" borderId="0" xfId="0" applyAlignment="1">
      <alignment horizontal="centerContinuous"/>
    </xf>
    <xf numFmtId="3" fontId="0" fillId="0" borderId="0" xfId="0" applyAlignment="1">
      <alignment/>
    </xf>
    <xf numFmtId="3" fontId="0" fillId="0" borderId="0" xfId="0" applyAlignment="1" applyProtection="1">
      <alignment/>
      <protection locked="0"/>
    </xf>
    <xf numFmtId="3" fontId="0" fillId="0" borderId="0" xfId="0" applyBorder="1" applyAlignment="1" quotePrefix="1">
      <alignment horizontal="left"/>
    </xf>
    <xf numFmtId="4" fontId="0" fillId="0" borderId="0" xfId="0" applyNumberFormat="1" applyAlignment="1" quotePrefix="1">
      <alignment horizontal="left"/>
    </xf>
    <xf numFmtId="3" fontId="0" fillId="0" borderId="0" xfId="0" applyFont="1" applyAlignment="1">
      <alignment/>
    </xf>
    <xf numFmtId="3" fontId="0" fillId="0" borderId="0" xfId="0" applyNumberFormat="1" applyFont="1" applyBorder="1" applyAlignment="1">
      <alignment/>
    </xf>
    <xf numFmtId="3" fontId="1" fillId="0" borderId="0" xfId="0" applyFont="1" applyBorder="1" applyAlignment="1">
      <alignment/>
    </xf>
    <xf numFmtId="3" fontId="1" fillId="0" borderId="0" xfId="0" applyFont="1" applyBorder="1" applyAlignment="1" quotePrefix="1">
      <alignment horizontal="left"/>
    </xf>
    <xf numFmtId="1" fontId="0" fillId="0" borderId="0" xfId="0" applyNumberFormat="1" applyBorder="1" applyAlignment="1">
      <alignment horizontal="center"/>
    </xf>
    <xf numFmtId="3" fontId="4" fillId="0" borderId="0" xfId="0" applyFont="1" applyAlignment="1">
      <alignment horizontal="centerContinuous"/>
    </xf>
    <xf numFmtId="3" fontId="0" fillId="0" borderId="0" xfId="0" applyBorder="1" applyAlignment="1" applyProtection="1">
      <alignment/>
      <protection/>
    </xf>
    <xf numFmtId="3" fontId="0" fillId="0" borderId="0" xfId="0" applyAlignment="1" applyProtection="1">
      <alignment/>
      <protection/>
    </xf>
    <xf numFmtId="1" fontId="1" fillId="0" borderId="0" xfId="0" applyNumberFormat="1" applyFont="1" applyAlignment="1" applyProtection="1">
      <alignment horizontal="center"/>
      <protection/>
    </xf>
    <xf numFmtId="3" fontId="1" fillId="0" borderId="0" xfId="0" applyFont="1" applyAlignment="1" applyProtection="1">
      <alignment horizontal="center"/>
      <protection/>
    </xf>
    <xf numFmtId="3" fontId="4" fillId="0" borderId="0" xfId="0" applyFont="1" applyAlignment="1" applyProtection="1">
      <alignment horizontal="centerContinuous"/>
      <protection/>
    </xf>
    <xf numFmtId="3" fontId="0" fillId="0" borderId="10" xfId="0" applyBorder="1" applyAlignment="1">
      <alignment/>
    </xf>
    <xf numFmtId="3" fontId="0" fillId="0" borderId="0" xfId="0" applyAlignment="1">
      <alignment horizontal="right"/>
    </xf>
    <xf numFmtId="3" fontId="0" fillId="0" borderId="0" xfId="0" applyAlignment="1" applyProtection="1">
      <alignment horizontal="left"/>
      <protection locked="0"/>
    </xf>
    <xf numFmtId="49" fontId="0" fillId="0" borderId="0" xfId="0" applyNumberFormat="1" applyAlignment="1" quotePrefix="1">
      <alignment horizontal="left"/>
    </xf>
    <xf numFmtId="3" fontId="0" fillId="0" borderId="0" xfId="0" applyAlignment="1" applyProtection="1">
      <alignment horizontal="centerContinuous"/>
      <protection/>
    </xf>
    <xf numFmtId="3" fontId="0" fillId="0" borderId="0" xfId="0" applyAlignment="1" quotePrefix="1">
      <alignment/>
    </xf>
    <xf numFmtId="3" fontId="8" fillId="0" borderId="0" xfId="0" applyFont="1" applyAlignment="1">
      <alignment/>
    </xf>
    <xf numFmtId="3" fontId="8" fillId="0" borderId="0" xfId="0" applyFont="1" applyAlignment="1" applyProtection="1">
      <alignment horizontal="centerContinuous"/>
      <protection/>
    </xf>
    <xf numFmtId="3" fontId="0" fillId="0" borderId="0" xfId="0" applyAlignment="1">
      <alignment horizontal="left"/>
    </xf>
    <xf numFmtId="3" fontId="0" fillId="0" borderId="0" xfId="0" applyFont="1" applyAlignment="1">
      <alignment/>
    </xf>
    <xf numFmtId="3" fontId="0" fillId="0" borderId="0" xfId="0" applyFont="1" applyAlignment="1" quotePrefix="1">
      <alignment horizontal="left"/>
    </xf>
    <xf numFmtId="3" fontId="0" fillId="0" borderId="0" xfId="0" applyFont="1" applyAlignment="1">
      <alignment horizontal="left"/>
    </xf>
    <xf numFmtId="3" fontId="10" fillId="0" borderId="0" xfId="0" applyFont="1" applyAlignment="1">
      <alignment horizontal="centerContinuous"/>
    </xf>
    <xf numFmtId="3" fontId="0" fillId="0" borderId="0" xfId="0" applyFont="1" applyAlignment="1" applyProtection="1">
      <alignment horizontal="centerContinuous"/>
      <protection/>
    </xf>
    <xf numFmtId="3" fontId="0" fillId="0" borderId="0" xfId="0" applyFont="1" applyAlignment="1">
      <alignment/>
    </xf>
    <xf numFmtId="0" fontId="0" fillId="0" borderId="0" xfId="57">
      <alignment/>
      <protection/>
    </xf>
    <xf numFmtId="0" fontId="0" fillId="0" borderId="0" xfId="57" applyAlignment="1">
      <alignment horizontal="centerContinuous"/>
      <protection/>
    </xf>
    <xf numFmtId="0" fontId="0" fillId="0" borderId="0" xfId="57" applyAlignment="1" quotePrefix="1">
      <alignment horizontal="left" vertical="top" wrapText="1"/>
      <protection/>
    </xf>
    <xf numFmtId="3" fontId="0" fillId="0" borderId="0" xfId="0" applyAlignment="1" applyProtection="1" quotePrefix="1">
      <alignment horizontal="left"/>
      <protection/>
    </xf>
    <xf numFmtId="3" fontId="0" fillId="0" borderId="0" xfId="0" applyAlignment="1" applyProtection="1" quotePrefix="1">
      <alignment horizontal="centerContinuous"/>
      <protection/>
    </xf>
    <xf numFmtId="3" fontId="1" fillId="0" borderId="0" xfId="0" applyFont="1" applyAlignment="1" applyProtection="1">
      <alignment horizontal="centerContinuous"/>
      <protection/>
    </xf>
    <xf numFmtId="3" fontId="0" fillId="0" borderId="0" xfId="0" applyFont="1" applyAlignment="1" applyProtection="1">
      <alignment/>
      <protection/>
    </xf>
    <xf numFmtId="3" fontId="1" fillId="0" borderId="0" xfId="0" applyFont="1" applyAlignment="1" applyProtection="1">
      <alignment/>
      <protection/>
    </xf>
    <xf numFmtId="3" fontId="0" fillId="0" borderId="0" xfId="0" applyFont="1" applyAlignment="1" applyProtection="1">
      <alignment/>
      <protection/>
    </xf>
    <xf numFmtId="3" fontId="0" fillId="0" borderId="0" xfId="0" applyFont="1" applyAlignment="1" applyProtection="1">
      <alignment/>
      <protection/>
    </xf>
    <xf numFmtId="3" fontId="0" fillId="0" borderId="0" xfId="0" applyAlignment="1" applyProtection="1">
      <alignment horizontal="right"/>
      <protection/>
    </xf>
    <xf numFmtId="3" fontId="1" fillId="0" borderId="0" xfId="0" applyFont="1" applyAlignment="1" applyProtection="1">
      <alignment horizontal="centerContinuous"/>
      <protection/>
    </xf>
    <xf numFmtId="3" fontId="4" fillId="0" borderId="0" xfId="0" applyFont="1" applyAlignment="1" applyProtection="1" quotePrefix="1">
      <alignment horizontal="centerContinuous"/>
      <protection/>
    </xf>
    <xf numFmtId="3" fontId="4" fillId="0" borderId="0" xfId="0" applyFont="1" applyAlignment="1" applyProtection="1" quotePrefix="1">
      <alignment horizontal="centerContinuous"/>
      <protection/>
    </xf>
    <xf numFmtId="3" fontId="0" fillId="0" borderId="0" xfId="0" applyAlignment="1" applyProtection="1">
      <alignment horizontal="center"/>
      <protection/>
    </xf>
    <xf numFmtId="3" fontId="0" fillId="0" borderId="0" xfId="0" applyFont="1" applyBorder="1" applyAlignment="1" applyProtection="1">
      <alignment/>
      <protection/>
    </xf>
    <xf numFmtId="3" fontId="8" fillId="0" borderId="0" xfId="0" applyFont="1" applyAlignment="1" applyProtection="1">
      <alignment horizontal="centerContinuous"/>
      <protection/>
    </xf>
    <xf numFmtId="3" fontId="0" fillId="0" borderId="0" xfId="0" applyFont="1" applyAlignment="1" applyProtection="1">
      <alignment horizontal="centerContinuous"/>
      <protection/>
    </xf>
    <xf numFmtId="3" fontId="0" fillId="0" borderId="0" xfId="0" applyNumberFormat="1" applyAlignment="1" applyProtection="1">
      <alignment/>
      <protection/>
    </xf>
    <xf numFmtId="3" fontId="0" fillId="0" borderId="11" xfId="0" applyBorder="1" applyAlignment="1" applyProtection="1">
      <alignment/>
      <protection/>
    </xf>
    <xf numFmtId="3" fontId="0" fillId="0" borderId="11" xfId="0" applyBorder="1" applyAlignment="1" applyProtection="1">
      <alignment horizontal="center"/>
      <protection/>
    </xf>
    <xf numFmtId="3" fontId="0" fillId="0" borderId="11" xfId="0" applyFont="1" applyBorder="1" applyAlignment="1" applyProtection="1">
      <alignment/>
      <protection/>
    </xf>
    <xf numFmtId="3" fontId="0" fillId="0" borderId="0" xfId="0" applyBorder="1" applyAlignment="1" applyProtection="1">
      <alignment horizontal="center"/>
      <protection/>
    </xf>
    <xf numFmtId="3" fontId="8" fillId="0" borderId="0" xfId="0" applyFont="1" applyAlignment="1" applyProtection="1">
      <alignment/>
      <protection/>
    </xf>
    <xf numFmtId="3" fontId="12" fillId="0" borderId="0" xfId="0" applyFont="1" applyAlignment="1">
      <alignment horizontal="centerContinuous"/>
    </xf>
    <xf numFmtId="0" fontId="10" fillId="0" borderId="0" xfId="58" applyFont="1" applyAlignment="1">
      <alignment horizontal="centerContinuous" wrapText="1"/>
      <protection/>
    </xf>
    <xf numFmtId="3" fontId="13" fillId="0" borderId="0" xfId="0" applyFont="1" applyAlignment="1">
      <alignment horizontal="centerContinuous"/>
    </xf>
    <xf numFmtId="3" fontId="14" fillId="0" borderId="0" xfId="0" applyFont="1" applyAlignment="1">
      <alignment horizontal="centerContinuous"/>
    </xf>
    <xf numFmtId="3" fontId="4" fillId="0" borderId="0" xfId="0" applyFont="1" applyAlignment="1" quotePrefix="1">
      <alignment horizontal="centerContinuous"/>
    </xf>
    <xf numFmtId="3" fontId="4" fillId="0" borderId="0" xfId="0" applyFont="1" applyAlignment="1">
      <alignment horizontal="centerContinuous"/>
    </xf>
    <xf numFmtId="171" fontId="0" fillId="0" borderId="0" xfId="0" applyNumberFormat="1" applyAlignment="1">
      <alignment/>
    </xf>
    <xf numFmtId="3" fontId="0" fillId="0" borderId="0" xfId="0" applyNumberFormat="1" applyFont="1" applyAlignment="1">
      <alignment/>
    </xf>
    <xf numFmtId="3" fontId="0" fillId="0" borderId="0" xfId="0" applyNumberFormat="1" applyAlignment="1">
      <alignment horizontal="right"/>
    </xf>
    <xf numFmtId="3" fontId="0" fillId="0" borderId="0" xfId="0" applyNumberFormat="1" applyAlignment="1" applyProtection="1">
      <alignment/>
      <protection locked="0"/>
    </xf>
    <xf numFmtId="3" fontId="1" fillId="0" borderId="0" xfId="0" applyFont="1" applyAlignment="1" applyProtection="1">
      <alignment horizontal="center"/>
      <protection/>
    </xf>
    <xf numFmtId="3" fontId="1" fillId="0" borderId="0" xfId="0" applyFont="1" applyAlignment="1" applyProtection="1">
      <alignment/>
      <protection/>
    </xf>
    <xf numFmtId="3" fontId="1" fillId="0" borderId="0" xfId="0" applyFont="1" applyAlignment="1" applyProtection="1">
      <alignment horizontal="left"/>
      <protection/>
    </xf>
    <xf numFmtId="3" fontId="1" fillId="0" borderId="0" xfId="0" applyFont="1" applyAlignment="1">
      <alignment horizontal="left"/>
    </xf>
    <xf numFmtId="0" fontId="1" fillId="0" borderId="0" xfId="0" applyNumberFormat="1" applyFont="1" applyAlignment="1">
      <alignment horizontal="left"/>
    </xf>
    <xf numFmtId="3" fontId="0" fillId="0" borderId="0" xfId="0" applyNumberFormat="1" applyFill="1" applyAlignment="1" applyProtection="1">
      <alignment/>
      <protection/>
    </xf>
    <xf numFmtId="3" fontId="0" fillId="0" borderId="0" xfId="0" applyFont="1" applyAlignment="1">
      <alignment horizontal="left"/>
    </xf>
    <xf numFmtId="3" fontId="0" fillId="0" borderId="0" xfId="0" applyFont="1" applyAlignment="1">
      <alignment/>
    </xf>
    <xf numFmtId="3" fontId="1" fillId="0" borderId="0" xfId="0" applyFont="1" applyAlignment="1">
      <alignment/>
    </xf>
    <xf numFmtId="0" fontId="0" fillId="0" borderId="0" xfId="57" applyFont="1" applyAlignment="1" quotePrefix="1">
      <alignment horizontal="left" vertical="top" wrapText="1"/>
      <protection/>
    </xf>
    <xf numFmtId="0" fontId="0" fillId="0" borderId="0" xfId="57" applyAlignment="1">
      <alignment vertical="top"/>
      <protection/>
    </xf>
    <xf numFmtId="3" fontId="8" fillId="0" borderId="0" xfId="0" applyFont="1" applyAlignment="1">
      <alignment vertical="top"/>
    </xf>
    <xf numFmtId="3" fontId="21" fillId="0" borderId="0" xfId="0" applyFont="1" applyAlignment="1">
      <alignment vertical="top"/>
    </xf>
    <xf numFmtId="3" fontId="4" fillId="0" borderId="0" xfId="0" applyFont="1" applyAlignment="1" applyProtection="1">
      <alignment horizontal="center"/>
      <protection/>
    </xf>
    <xf numFmtId="0" fontId="24" fillId="0" borderId="0" xfId="57" applyFont="1" applyAlignment="1" quotePrefix="1">
      <alignment horizontal="left" vertical="top" wrapText="1"/>
      <protection/>
    </xf>
    <xf numFmtId="0" fontId="24" fillId="0" borderId="0" xfId="57" applyFont="1" applyAlignment="1">
      <alignment vertical="top"/>
      <protection/>
    </xf>
    <xf numFmtId="0" fontId="18" fillId="0" borderId="0" xfId="57" applyFont="1" applyAlignment="1">
      <alignment horizontal="centerContinuous" vertical="top"/>
      <protection/>
    </xf>
    <xf numFmtId="0" fontId="9" fillId="0" borderId="0" xfId="57" applyFont="1" applyAlignment="1">
      <alignment horizontal="centerContinuous" vertical="top"/>
      <protection/>
    </xf>
    <xf numFmtId="0" fontId="9" fillId="0" borderId="0" xfId="57" applyFont="1" applyAlignment="1">
      <alignment horizontal="centerContinuous" vertical="top"/>
      <protection/>
    </xf>
    <xf numFmtId="0" fontId="0" fillId="0" borderId="0" xfId="57" applyAlignment="1">
      <alignment vertical="top" wrapText="1"/>
      <protection/>
    </xf>
    <xf numFmtId="0" fontId="2" fillId="0" borderId="0" xfId="57" applyFont="1" applyAlignment="1">
      <alignment vertical="top" wrapText="1"/>
      <protection/>
    </xf>
    <xf numFmtId="0" fontId="0" fillId="0" borderId="0" xfId="57" applyFont="1" applyAlignment="1" quotePrefix="1">
      <alignment horizontal="left" vertical="top"/>
      <protection/>
    </xf>
    <xf numFmtId="0" fontId="0" fillId="0" borderId="0" xfId="57" applyAlignment="1">
      <alignment horizontal="centerContinuous" vertical="top"/>
      <protection/>
    </xf>
    <xf numFmtId="0" fontId="0" fillId="0" borderId="0" xfId="57" applyFont="1" applyAlignment="1">
      <alignment horizontal="left" vertical="top" wrapText="1"/>
      <protection/>
    </xf>
    <xf numFmtId="49" fontId="0" fillId="0" borderId="0" xfId="57" applyNumberFormat="1" applyFont="1" applyAlignment="1" quotePrefix="1">
      <alignment horizontal="left" vertical="top" wrapText="1"/>
      <protection/>
    </xf>
    <xf numFmtId="49" fontId="0" fillId="0" borderId="0" xfId="57" applyNumberFormat="1" applyAlignment="1" quotePrefix="1">
      <alignment horizontal="left" vertical="top" wrapText="1"/>
      <protection/>
    </xf>
    <xf numFmtId="0" fontId="3" fillId="0" borderId="0" xfId="57" applyFont="1" applyAlignment="1">
      <alignment vertical="top"/>
      <protection/>
    </xf>
    <xf numFmtId="0" fontId="0" fillId="0" borderId="0" xfId="57" applyAlignment="1">
      <alignment horizontal="center" vertical="top"/>
      <protection/>
    </xf>
    <xf numFmtId="0" fontId="0" fillId="0" borderId="0" xfId="57" applyAlignment="1" quotePrefix="1">
      <alignment horizontal="center" vertical="top"/>
      <protection/>
    </xf>
    <xf numFmtId="0" fontId="0" fillId="0" borderId="0" xfId="57" applyFont="1" applyAlignment="1">
      <alignment vertical="top" wrapText="1"/>
      <protection/>
    </xf>
    <xf numFmtId="3" fontId="0" fillId="0" borderId="0" xfId="0" applyAlignment="1">
      <alignment wrapText="1"/>
    </xf>
    <xf numFmtId="0" fontId="0" fillId="0" borderId="0" xfId="57" applyFont="1" applyAlignment="1">
      <alignment vertical="top"/>
      <protection/>
    </xf>
    <xf numFmtId="0" fontId="19" fillId="0" borderId="0" xfId="57" applyFont="1" applyAlignment="1">
      <alignment horizontal="centerContinuous" vertical="top"/>
      <protection/>
    </xf>
    <xf numFmtId="0" fontId="20" fillId="0" borderId="0" xfId="57" applyFont="1" applyAlignment="1">
      <alignment horizontal="centerContinuous" vertical="top"/>
      <protection/>
    </xf>
    <xf numFmtId="0" fontId="24" fillId="0" borderId="0" xfId="57" applyFont="1" applyAlignment="1" quotePrefix="1">
      <alignment horizontal="left" vertical="top"/>
      <protection/>
    </xf>
    <xf numFmtId="0" fontId="24" fillId="0" borderId="0" xfId="57" applyFont="1" applyAlignment="1" quotePrefix="1">
      <alignment vertical="top" wrapText="1"/>
      <protection/>
    </xf>
    <xf numFmtId="3" fontId="0" fillId="0" borderId="10" xfId="0" applyBorder="1" applyAlignment="1">
      <alignment horizontal="left"/>
    </xf>
    <xf numFmtId="3" fontId="0" fillId="0" borderId="10" xfId="0" applyBorder="1" applyAlignment="1" quotePrefix="1">
      <alignment horizontal="left"/>
    </xf>
    <xf numFmtId="49" fontId="0" fillId="0" borderId="10" xfId="0" applyNumberFormat="1" applyBorder="1" applyAlignment="1">
      <alignment horizontal="left"/>
    </xf>
    <xf numFmtId="49" fontId="0" fillId="0" borderId="10" xfId="0" applyNumberFormat="1" applyBorder="1" applyAlignment="1">
      <alignment/>
    </xf>
    <xf numFmtId="0" fontId="0" fillId="0" borderId="0" xfId="57" applyFont="1" applyAlignment="1">
      <alignment horizontal="center" vertical="top"/>
      <protection/>
    </xf>
    <xf numFmtId="1" fontId="0" fillId="0" borderId="10" xfId="0" applyNumberFormat="1" applyBorder="1" applyAlignment="1">
      <alignment horizontal="left"/>
    </xf>
    <xf numFmtId="3" fontId="25" fillId="0" borderId="0" xfId="0" applyFont="1" applyAlignment="1">
      <alignment horizontal="left"/>
    </xf>
    <xf numFmtId="3" fontId="27" fillId="0" borderId="0" xfId="0" applyFont="1" applyAlignment="1">
      <alignment horizontal="center"/>
    </xf>
    <xf numFmtId="3" fontId="28" fillId="0" borderId="0" xfId="0" applyFont="1" applyAlignment="1">
      <alignment horizontal="center" wrapText="1"/>
    </xf>
    <xf numFmtId="3" fontId="29" fillId="0" borderId="0" xfId="0" applyFont="1" applyAlignment="1">
      <alignment wrapText="1"/>
    </xf>
    <xf numFmtId="3" fontId="30" fillId="0" borderId="0" xfId="0" applyFont="1" applyAlignment="1">
      <alignment wrapText="1"/>
    </xf>
    <xf numFmtId="1" fontId="0" fillId="0" borderId="0" xfId="0" applyNumberFormat="1" applyFont="1" applyAlignment="1">
      <alignment horizontal="center"/>
    </xf>
    <xf numFmtId="3" fontId="0" fillId="0" borderId="0" xfId="0" applyFont="1" applyAlignment="1">
      <alignment horizontal="center"/>
    </xf>
    <xf numFmtId="3" fontId="0" fillId="0" borderId="0" xfId="0" applyFont="1" applyBorder="1" applyAlignment="1">
      <alignment horizontal="center"/>
    </xf>
    <xf numFmtId="3" fontId="28" fillId="0" borderId="0" xfId="0" applyFont="1" applyAlignment="1">
      <alignment wrapText="1"/>
    </xf>
    <xf numFmtId="3" fontId="29" fillId="0" borderId="0" xfId="0" applyFont="1" applyAlignment="1">
      <alignment horizontal="left" wrapText="1" indent="1"/>
    </xf>
    <xf numFmtId="3" fontId="29" fillId="0" borderId="0" xfId="0" applyFont="1" applyAlignment="1">
      <alignment wrapText="1"/>
    </xf>
    <xf numFmtId="3" fontId="28" fillId="0" borderId="0" xfId="0" applyFont="1" applyAlignment="1">
      <alignment wrapText="1"/>
    </xf>
    <xf numFmtId="3" fontId="28" fillId="0" borderId="0" xfId="0" applyFont="1" applyAlignment="1">
      <alignment horizontal="center" wrapText="1"/>
    </xf>
    <xf numFmtId="3" fontId="0" fillId="0" borderId="0" xfId="0" applyFill="1" applyAlignment="1">
      <alignment/>
    </xf>
    <xf numFmtId="3" fontId="1" fillId="0" borderId="0" xfId="0" applyFont="1" applyFill="1" applyAlignment="1" applyProtection="1">
      <alignment horizontal="centerContinuous"/>
      <protection/>
    </xf>
    <xf numFmtId="3" fontId="0" fillId="0" borderId="0" xfId="0" applyNumberFormat="1" applyFill="1" applyAlignment="1">
      <alignment/>
    </xf>
    <xf numFmtId="3" fontId="1" fillId="0" borderId="0" xfId="0" applyFont="1" applyFill="1" applyAlignment="1">
      <alignment/>
    </xf>
    <xf numFmtId="3" fontId="0" fillId="0" borderId="0" xfId="0" applyFont="1" applyFill="1" applyAlignment="1">
      <alignment/>
    </xf>
    <xf numFmtId="3" fontId="0" fillId="0" borderId="0" xfId="0" applyFont="1" applyFill="1" applyAlignment="1">
      <alignment/>
    </xf>
    <xf numFmtId="3" fontId="14" fillId="0" borderId="0" xfId="0" applyFont="1" applyAlignment="1">
      <alignment/>
    </xf>
    <xf numFmtId="3" fontId="0" fillId="0" borderId="10" xfId="0" applyFont="1" applyBorder="1" applyAlignment="1">
      <alignment horizontal="left"/>
    </xf>
    <xf numFmtId="3" fontId="8" fillId="0" borderId="0" xfId="0" applyFont="1" applyAlignment="1">
      <alignment vertical="top"/>
    </xf>
    <xf numFmtId="3" fontId="1" fillId="0" borderId="0" xfId="0" applyFont="1" applyAlignment="1">
      <alignment horizontal="center"/>
    </xf>
    <xf numFmtId="1" fontId="1" fillId="0" borderId="0" xfId="0" applyNumberFormat="1" applyFont="1" applyAlignment="1">
      <alignment horizontal="center"/>
    </xf>
    <xf numFmtId="3" fontId="7" fillId="0" borderId="0" xfId="0" applyFont="1" applyAlignment="1">
      <alignment horizontal="center"/>
    </xf>
    <xf numFmtId="3" fontId="1" fillId="0" borderId="0" xfId="0" applyNumberFormat="1" applyFont="1" applyBorder="1" applyAlignment="1">
      <alignment horizontal="center"/>
    </xf>
    <xf numFmtId="3" fontId="1" fillId="0" borderId="0" xfId="0" applyNumberFormat="1" applyFont="1" applyBorder="1" applyAlignment="1">
      <alignment/>
    </xf>
    <xf numFmtId="3" fontId="7" fillId="0" borderId="0" xfId="0" applyFont="1" applyAlignment="1" quotePrefix="1">
      <alignment horizontal="center"/>
    </xf>
    <xf numFmtId="0" fontId="1" fillId="0" borderId="0" xfId="0" applyNumberFormat="1" applyFont="1" applyBorder="1" applyAlignment="1">
      <alignment horizontal="center"/>
    </xf>
    <xf numFmtId="3" fontId="1" fillId="0" borderId="0" xfId="0" applyFont="1" applyBorder="1" applyAlignment="1">
      <alignment horizontal="center"/>
    </xf>
    <xf numFmtId="3" fontId="14" fillId="0" borderId="0" xfId="0" applyFont="1" applyAlignment="1">
      <alignment horizontal="center"/>
    </xf>
    <xf numFmtId="3" fontId="29" fillId="0" borderId="0" xfId="0" applyFont="1" applyAlignment="1">
      <alignment horizontal="right" wrapText="1"/>
    </xf>
    <xf numFmtId="3" fontId="0" fillId="0" borderId="0" xfId="0" applyFont="1" applyAlignment="1" applyProtection="1" quotePrefix="1">
      <alignment horizontal="left"/>
      <protection/>
    </xf>
    <xf numFmtId="3" fontId="67" fillId="0" borderId="0" xfId="0" applyFont="1" applyAlignment="1">
      <alignment horizontal="center" vertical="center"/>
    </xf>
    <xf numFmtId="3" fontId="68" fillId="0" borderId="0" xfId="0" applyFont="1" applyAlignment="1">
      <alignment wrapText="1"/>
    </xf>
    <xf numFmtId="3" fontId="68" fillId="0" borderId="0" xfId="0" applyFont="1" applyAlignment="1">
      <alignment horizontal="justify" vertical="center"/>
    </xf>
    <xf numFmtId="3" fontId="68" fillId="0" borderId="0" xfId="0" applyFont="1" applyAlignment="1">
      <alignment/>
    </xf>
    <xf numFmtId="3" fontId="67" fillId="0" borderId="0" xfId="0" applyFont="1" applyAlignment="1">
      <alignment horizontal="justify" vertical="center"/>
    </xf>
    <xf numFmtId="3" fontId="68" fillId="0" borderId="0" xfId="0" applyFont="1" applyAlignment="1">
      <alignment horizontal="justify" vertical="center" wrapText="1"/>
    </xf>
    <xf numFmtId="3" fontId="23" fillId="0" borderId="0" xfId="0" applyFont="1" applyFill="1" applyAlignment="1">
      <alignment vertical="top"/>
    </xf>
    <xf numFmtId="3" fontId="22" fillId="0" borderId="0" xfId="0" applyFont="1" applyFill="1" applyAlignment="1">
      <alignment horizontal="left" vertical="top"/>
    </xf>
    <xf numFmtId="3" fontId="22" fillId="0" borderId="0" xfId="0" applyFont="1" applyFill="1" applyAlignment="1">
      <alignment vertical="top"/>
    </xf>
    <xf numFmtId="3" fontId="8" fillId="0" borderId="0" xfId="0" applyFont="1" applyFill="1" applyAlignment="1">
      <alignment vertical="top"/>
    </xf>
    <xf numFmtId="3" fontId="0" fillId="0" borderId="0" xfId="0" applyFont="1" applyFill="1" applyAlignment="1">
      <alignment/>
    </xf>
    <xf numFmtId="3" fontId="1" fillId="0" borderId="0" xfId="0" applyFont="1" applyFill="1" applyAlignment="1">
      <alignment/>
    </xf>
    <xf numFmtId="3" fontId="26" fillId="0" borderId="0" xfId="0" applyFont="1" applyFill="1" applyAlignment="1">
      <alignment vertical="top"/>
    </xf>
    <xf numFmtId="3" fontId="28" fillId="0" borderId="0" xfId="0" applyFont="1" applyFill="1" applyAlignment="1">
      <alignment wrapText="1"/>
    </xf>
    <xf numFmtId="3" fontId="29" fillId="0" borderId="0" xfId="0" applyFont="1" applyFill="1" applyAlignment="1">
      <alignment wrapText="1"/>
    </xf>
    <xf numFmtId="3" fontId="4" fillId="0" borderId="0" xfId="0" applyFont="1" applyFill="1" applyAlignment="1">
      <alignment horizontal="centerContinuous"/>
    </xf>
    <xf numFmtId="3" fontId="0" fillId="0" borderId="0" xfId="0" applyFill="1" applyAlignment="1">
      <alignment horizontal="centerContinuous"/>
    </xf>
    <xf numFmtId="3" fontId="1" fillId="0" borderId="0" xfId="0" applyFont="1" applyFill="1" applyAlignment="1">
      <alignment horizontal="centerContinuous"/>
    </xf>
    <xf numFmtId="3" fontId="1" fillId="0" borderId="0" xfId="0" applyFont="1" applyFill="1" applyAlignment="1">
      <alignment horizontal="centerContinuous"/>
    </xf>
    <xf numFmtId="3" fontId="1" fillId="0" borderId="0" xfId="0" applyFont="1" applyFill="1" applyAlignment="1">
      <alignment horizontal="left"/>
    </xf>
    <xf numFmtId="1" fontId="1" fillId="0" borderId="0" xfId="0" applyNumberFormat="1" applyFont="1" applyFill="1" applyAlignment="1">
      <alignment horizontal="center"/>
    </xf>
    <xf numFmtId="3" fontId="0" fillId="0" borderId="0" xfId="0" applyFill="1" applyAlignment="1">
      <alignment horizontal="left"/>
    </xf>
    <xf numFmtId="3" fontId="1" fillId="0" borderId="0" xfId="0" applyFont="1" applyFill="1" applyAlignment="1">
      <alignment horizontal="center"/>
    </xf>
    <xf numFmtId="3" fontId="0" fillId="0" borderId="0" xfId="0" applyFill="1" applyAlignment="1" quotePrefix="1">
      <alignment horizontal="left"/>
    </xf>
    <xf numFmtId="3" fontId="0" fillId="0" borderId="0" xfId="0" applyFill="1" applyAlignment="1">
      <alignment horizontal="center"/>
    </xf>
    <xf numFmtId="3" fontId="0" fillId="0" borderId="0" xfId="0" applyNumberFormat="1" applyFont="1" applyFill="1" applyBorder="1" applyAlignment="1">
      <alignment/>
    </xf>
    <xf numFmtId="3" fontId="0" fillId="0" borderId="0" xfId="0" applyFont="1" applyFill="1" applyAlignment="1">
      <alignment horizontal="left"/>
    </xf>
    <xf numFmtId="3" fontId="6" fillId="0" borderId="0" xfId="0" applyFont="1" applyFill="1" applyAlignment="1">
      <alignment/>
    </xf>
    <xf numFmtId="3" fontId="1" fillId="0" borderId="0" xfId="0" applyFont="1" applyFill="1" applyAlignment="1">
      <alignment horizontal="left"/>
    </xf>
    <xf numFmtId="3" fontId="1" fillId="0" borderId="0" xfId="0" applyFont="1" applyFill="1" applyAlignment="1">
      <alignment/>
    </xf>
    <xf numFmtId="3" fontId="31" fillId="0" borderId="0" xfId="0" applyFont="1" applyFill="1" applyAlignment="1">
      <alignment/>
    </xf>
    <xf numFmtId="3" fontId="7" fillId="0" borderId="0" xfId="0" applyFont="1" applyFill="1" applyAlignment="1">
      <alignment horizontal="centerContinuous"/>
    </xf>
    <xf numFmtId="3" fontId="7" fillId="0" borderId="0" xfId="0" applyFont="1" applyFill="1" applyAlignment="1" quotePrefix="1">
      <alignment horizontal="centerContinuous"/>
    </xf>
    <xf numFmtId="3" fontId="0" fillId="0" borderId="0" xfId="0" applyFont="1" applyFill="1" applyAlignment="1">
      <alignment horizontal="centerContinuous"/>
    </xf>
    <xf numFmtId="3" fontId="7" fillId="0" borderId="0" xfId="0" applyFont="1" applyFill="1" applyAlignment="1">
      <alignment horizontal="center"/>
    </xf>
    <xf numFmtId="3" fontId="1" fillId="0" borderId="0" xfId="0" applyFont="1" applyFill="1" applyAlignment="1">
      <alignment horizontal="center"/>
    </xf>
    <xf numFmtId="176" fontId="0" fillId="0" borderId="0" xfId="0" applyNumberFormat="1" applyFill="1" applyAlignment="1">
      <alignment/>
    </xf>
    <xf numFmtId="176" fontId="0" fillId="0" borderId="0" xfId="0" applyNumberFormat="1" applyFont="1" applyFill="1" applyAlignment="1">
      <alignment/>
    </xf>
    <xf numFmtId="176" fontId="0" fillId="0" borderId="0" xfId="0" applyNumberFormat="1" applyFill="1" applyBorder="1" applyAlignment="1">
      <alignment/>
    </xf>
    <xf numFmtId="3" fontId="0" fillId="0" borderId="0" xfId="0" applyFill="1" applyBorder="1" applyAlignment="1">
      <alignment/>
    </xf>
    <xf numFmtId="3" fontId="0" fillId="0" borderId="0" xfId="0" applyNumberFormat="1" applyFont="1" applyFill="1" applyAlignment="1">
      <alignment/>
    </xf>
    <xf numFmtId="3" fontId="0" fillId="0" borderId="0" xfId="0" applyNumberFormat="1" applyFill="1" applyBorder="1" applyAlignment="1">
      <alignment/>
    </xf>
    <xf numFmtId="3" fontId="0" fillId="0" borderId="12" xfId="0" applyNumberFormat="1" applyFill="1" applyBorder="1" applyAlignment="1">
      <alignment/>
    </xf>
    <xf numFmtId="3" fontId="0" fillId="0" borderId="12" xfId="43" applyFont="1" applyFill="1" applyBorder="1" applyProtection="1">
      <alignment/>
      <protection/>
    </xf>
    <xf numFmtId="3" fontId="0" fillId="0" borderId="13" xfId="0" applyNumberFormat="1" applyFont="1" applyFill="1" applyBorder="1" applyAlignment="1">
      <alignment/>
    </xf>
    <xf numFmtId="3" fontId="0" fillId="0" borderId="13" xfId="43" applyFont="1" applyFill="1" applyBorder="1" applyProtection="1">
      <alignment/>
      <protection/>
    </xf>
    <xf numFmtId="3" fontId="0" fillId="0" borderId="0" xfId="0" applyFont="1" applyFill="1" applyBorder="1" applyAlignment="1">
      <alignment/>
    </xf>
    <xf numFmtId="3" fontId="0" fillId="0" borderId="13" xfId="0" applyFont="1" applyFill="1" applyBorder="1" applyAlignment="1">
      <alignment/>
    </xf>
    <xf numFmtId="3" fontId="5" fillId="0" borderId="0" xfId="0" applyFont="1" applyFill="1" applyAlignment="1">
      <alignment horizontal="left"/>
    </xf>
    <xf numFmtId="3" fontId="5" fillId="0" borderId="0" xfId="0" applyFont="1" applyFill="1" applyAlignment="1">
      <alignment/>
    </xf>
    <xf numFmtId="3" fontId="0" fillId="0" borderId="0" xfId="0" applyFont="1" applyFill="1" applyAlignment="1">
      <alignment/>
    </xf>
    <xf numFmtId="3" fontId="2" fillId="0" borderId="0" xfId="0" applyFont="1" applyFill="1" applyAlignment="1">
      <alignment/>
    </xf>
    <xf numFmtId="3" fontId="0" fillId="0" borderId="0" xfId="0" applyFont="1" applyFill="1" applyAlignment="1">
      <alignment horizontal="center"/>
    </xf>
    <xf numFmtId="3" fontId="5" fillId="0" borderId="0" xfId="0" applyFont="1" applyFill="1" applyAlignment="1">
      <alignment horizontal="center"/>
    </xf>
    <xf numFmtId="3" fontId="0" fillId="0" borderId="0" xfId="0" applyFill="1" applyAlignment="1">
      <alignment horizontal="right"/>
    </xf>
    <xf numFmtId="0" fontId="1" fillId="0" borderId="0" xfId="0" applyNumberFormat="1" applyFont="1" applyFill="1" applyAlignment="1">
      <alignment horizontal="left"/>
    </xf>
    <xf numFmtId="3" fontId="0" fillId="0" borderId="0" xfId="0" applyFill="1" applyAlignment="1" applyProtection="1">
      <alignment horizontal="left"/>
      <protection/>
    </xf>
    <xf numFmtId="3" fontId="0" fillId="0" borderId="0" xfId="0" applyFill="1" applyAlignment="1" applyProtection="1">
      <alignment/>
      <protection/>
    </xf>
    <xf numFmtId="3" fontId="0" fillId="0" borderId="0" xfId="0" applyFont="1" applyFill="1" applyAlignment="1" applyProtection="1">
      <alignment horizontal="left" wrapText="1"/>
      <protection/>
    </xf>
    <xf numFmtId="3" fontId="0" fillId="0" borderId="0" xfId="0" applyNumberFormat="1" applyFont="1" applyFill="1" applyBorder="1" applyAlignment="1" applyProtection="1">
      <alignment horizontal="right"/>
      <protection/>
    </xf>
    <xf numFmtId="3" fontId="0" fillId="0" borderId="0" xfId="0" applyNumberFormat="1" applyFill="1" applyBorder="1" applyAlignment="1" applyProtection="1">
      <alignment/>
      <protection/>
    </xf>
    <xf numFmtId="3" fontId="0" fillId="0" borderId="0" xfId="0" applyFont="1" applyFill="1" applyAlignment="1" applyProtection="1">
      <alignment horizontal="left" vertical="center"/>
      <protection/>
    </xf>
    <xf numFmtId="3" fontId="2" fillId="0" borderId="0" xfId="0" applyFont="1" applyFill="1" applyAlignment="1" applyProtection="1">
      <alignment horizontal="left" wrapText="1"/>
      <protection/>
    </xf>
    <xf numFmtId="3" fontId="0" fillId="0" borderId="0" xfId="0" applyFont="1" applyFill="1" applyAlignment="1" applyProtection="1">
      <alignment horizontal="right" wrapText="1"/>
      <protection/>
    </xf>
    <xf numFmtId="3" fontId="0" fillId="0" borderId="0" xfId="0" applyFill="1" applyAlignment="1" applyProtection="1">
      <alignment/>
      <protection locked="0"/>
    </xf>
    <xf numFmtId="3" fontId="2" fillId="0" borderId="0" xfId="0" applyFont="1" applyFill="1" applyAlignment="1" applyProtection="1">
      <alignment horizontal="left" vertical="center"/>
      <protection/>
    </xf>
    <xf numFmtId="3" fontId="4" fillId="0" borderId="0" xfId="0" applyFont="1" applyFill="1" applyAlignment="1" applyProtection="1">
      <alignment horizontal="centerContinuous"/>
      <protection/>
    </xf>
    <xf numFmtId="3" fontId="0" fillId="0" borderId="0" xfId="0" applyFill="1" applyAlignment="1" applyProtection="1">
      <alignment horizontal="centerContinuous"/>
      <protection/>
    </xf>
    <xf numFmtId="3" fontId="0" fillId="0" borderId="0" xfId="0" applyFill="1" applyAlignment="1" applyProtection="1" quotePrefix="1">
      <alignment horizontal="centerContinuous"/>
      <protection/>
    </xf>
    <xf numFmtId="3" fontId="1" fillId="0" borderId="0" xfId="0" applyFont="1" applyFill="1" applyAlignment="1" applyProtection="1">
      <alignment horizontal="centerContinuous"/>
      <protection/>
    </xf>
    <xf numFmtId="0" fontId="1" fillId="0" borderId="0" xfId="0" applyNumberFormat="1" applyFont="1" applyFill="1" applyAlignment="1" applyProtection="1">
      <alignment horizontal="left"/>
      <protection/>
    </xf>
    <xf numFmtId="3" fontId="1" fillId="0" borderId="0" xfId="0" applyFont="1" applyFill="1" applyAlignment="1" applyProtection="1">
      <alignment/>
      <protection/>
    </xf>
    <xf numFmtId="3" fontId="1" fillId="0" borderId="0" xfId="0" applyFont="1" applyFill="1" applyAlignment="1" applyProtection="1">
      <alignment horizontal="center"/>
      <protection/>
    </xf>
    <xf numFmtId="3" fontId="1" fillId="0" borderId="0" xfId="0" applyFont="1" applyFill="1" applyAlignment="1" applyProtection="1">
      <alignment horizontal="left"/>
      <protection/>
    </xf>
    <xf numFmtId="1" fontId="1" fillId="0" borderId="0" xfId="0" applyNumberFormat="1" applyFont="1" applyFill="1" applyAlignment="1" applyProtection="1">
      <alignment horizontal="center"/>
      <protection/>
    </xf>
    <xf numFmtId="3" fontId="1" fillId="0" borderId="0" xfId="0" applyNumberFormat="1" applyFont="1" applyFill="1" applyAlignment="1" applyProtection="1">
      <alignment horizontal="center"/>
      <protection/>
    </xf>
    <xf numFmtId="3" fontId="0" fillId="0" borderId="0" xfId="0" applyFont="1" applyFill="1" applyAlignment="1" applyProtection="1">
      <alignment horizontal="left"/>
      <protection/>
    </xf>
    <xf numFmtId="3" fontId="1" fillId="0" borderId="0" xfId="0" applyFont="1" applyFill="1" applyAlignment="1" applyProtection="1">
      <alignment horizontal="left" wrapText="1"/>
      <protection/>
    </xf>
    <xf numFmtId="3" fontId="2" fillId="0" borderId="0" xfId="0" applyFont="1" applyFill="1" applyAlignment="1" applyProtection="1">
      <alignment horizontal="left"/>
      <protection/>
    </xf>
    <xf numFmtId="3" fontId="0" fillId="0" borderId="0" xfId="0" applyFill="1" applyAlignment="1" applyProtection="1">
      <alignment vertical="center"/>
      <protection locked="0"/>
    </xf>
    <xf numFmtId="3" fontId="0" fillId="0" borderId="0" xfId="0" applyNumberFormat="1" applyFont="1" applyFill="1" applyAlignment="1" applyProtection="1">
      <alignment horizontal="right"/>
      <protection/>
    </xf>
    <xf numFmtId="3" fontId="2" fillId="0" borderId="0" xfId="0" applyFont="1" applyFill="1" applyAlignment="1" applyProtection="1" quotePrefix="1">
      <alignment horizontal="left" vertical="center"/>
      <protection/>
    </xf>
    <xf numFmtId="3" fontId="0" fillId="0" borderId="0" xfId="0" applyFont="1" applyFill="1" applyAlignment="1" applyProtection="1">
      <alignment/>
      <protection locked="0"/>
    </xf>
    <xf numFmtId="3" fontId="0" fillId="0" borderId="0" xfId="0" applyFont="1" applyFill="1" applyAlignment="1" applyProtection="1">
      <alignment horizontal="left" vertical="center"/>
      <protection/>
    </xf>
    <xf numFmtId="3" fontId="0" fillId="0" borderId="0" xfId="0" applyFont="1" applyFill="1" applyAlignment="1" applyProtection="1">
      <alignment vertical="center"/>
      <protection/>
    </xf>
    <xf numFmtId="0" fontId="0" fillId="0" borderId="0" xfId="0" applyNumberFormat="1" applyFont="1" applyFill="1" applyAlignment="1">
      <alignment horizontal="left"/>
    </xf>
    <xf numFmtId="3" fontId="0" fillId="0" borderId="0" xfId="0" applyFont="1" applyFill="1" applyAlignment="1" applyProtection="1">
      <alignment/>
      <protection/>
    </xf>
    <xf numFmtId="3" fontId="0" fillId="0" borderId="12" xfId="0" applyNumberFormat="1" applyFont="1" applyFill="1" applyBorder="1" applyAlignment="1" applyProtection="1">
      <alignment/>
      <protection/>
    </xf>
    <xf numFmtId="3" fontId="0" fillId="0" borderId="0" xfId="0" applyNumberFormat="1" applyFont="1" applyFill="1" applyBorder="1" applyAlignment="1" applyProtection="1">
      <alignment/>
      <protection/>
    </xf>
    <xf numFmtId="3" fontId="0" fillId="0" borderId="12" xfId="43" applyNumberFormat="1" applyFont="1" applyFill="1" applyBorder="1" applyProtection="1">
      <alignment/>
      <protection/>
    </xf>
    <xf numFmtId="3" fontId="0" fillId="0" borderId="0" xfId="43" applyNumberFormat="1" applyFont="1" applyFill="1" applyBorder="1" applyProtection="1">
      <alignment/>
      <protection/>
    </xf>
    <xf numFmtId="3" fontId="0" fillId="0" borderId="0" xfId="0" applyNumberFormat="1" applyFont="1" applyFill="1" applyAlignment="1" applyProtection="1">
      <alignment/>
      <protection/>
    </xf>
    <xf numFmtId="3" fontId="0" fillId="0" borderId="0" xfId="43" applyNumberFormat="1" applyFill="1" applyBorder="1" applyProtection="1">
      <alignment/>
      <protection/>
    </xf>
    <xf numFmtId="3" fontId="0" fillId="0" borderId="0" xfId="0" applyFont="1" applyFill="1" applyAlignment="1" applyProtection="1">
      <alignment/>
      <protection locked="0"/>
    </xf>
    <xf numFmtId="3" fontId="0" fillId="0" borderId="0" xfId="0" applyNumberFormat="1" applyFont="1" applyFill="1" applyAlignment="1" applyProtection="1">
      <alignment/>
      <protection/>
    </xf>
    <xf numFmtId="3" fontId="0" fillId="0" borderId="0" xfId="0" applyNumberFormat="1" applyFont="1" applyFill="1" applyAlignment="1" applyProtection="1">
      <alignment horizontal="center"/>
      <protection/>
    </xf>
    <xf numFmtId="3" fontId="0" fillId="0" borderId="12" xfId="43" applyNumberFormat="1" applyFill="1" applyBorder="1" applyProtection="1">
      <alignment/>
      <protection/>
    </xf>
    <xf numFmtId="3" fontId="0" fillId="0" borderId="12" xfId="0" applyNumberFormat="1" applyFont="1" applyFill="1" applyBorder="1" applyAlignment="1" applyProtection="1">
      <alignment horizontal="right"/>
      <protection/>
    </xf>
    <xf numFmtId="3" fontId="1" fillId="0" borderId="13" xfId="0" applyNumberFormat="1" applyFont="1" applyFill="1" applyBorder="1" applyAlignment="1" applyProtection="1">
      <alignment/>
      <protection/>
    </xf>
    <xf numFmtId="3" fontId="1" fillId="0" borderId="0" xfId="0" applyNumberFormat="1" applyFont="1" applyFill="1" applyAlignment="1" applyProtection="1">
      <alignment/>
      <protection/>
    </xf>
    <xf numFmtId="3" fontId="1" fillId="0" borderId="13" xfId="43" applyNumberFormat="1" applyFont="1" applyFill="1" applyBorder="1" applyProtection="1">
      <alignment/>
      <protection/>
    </xf>
    <xf numFmtId="3" fontId="1" fillId="0" borderId="0" xfId="0" applyFont="1" applyFill="1" applyAlignment="1" applyProtection="1">
      <alignment horizontal="left"/>
      <protection/>
    </xf>
    <xf numFmtId="3" fontId="1" fillId="0" borderId="0" xfId="0" applyFont="1" applyFill="1" applyAlignment="1" applyProtection="1">
      <alignment horizontal="center"/>
      <protection/>
    </xf>
    <xf numFmtId="3" fontId="1" fillId="0" borderId="0" xfId="0" applyFont="1" applyFill="1" applyAlignment="1" applyProtection="1">
      <alignment/>
      <protection/>
    </xf>
    <xf numFmtId="3" fontId="0" fillId="0" borderId="0" xfId="0" applyFill="1" applyAlignment="1" applyProtection="1">
      <alignment/>
      <protection/>
    </xf>
    <xf numFmtId="3" fontId="4" fillId="0" borderId="0" xfId="0" applyFont="1" applyFill="1" applyAlignment="1" applyProtection="1" quotePrefix="1">
      <alignment horizontal="centerContinuous"/>
      <protection/>
    </xf>
    <xf numFmtId="3" fontId="1" fillId="0" borderId="0" xfId="0" applyFont="1" applyFill="1" applyAlignment="1" applyProtection="1" quotePrefix="1">
      <alignment horizontal="centerContinuous"/>
      <protection/>
    </xf>
    <xf numFmtId="3" fontId="1" fillId="0" borderId="0" xfId="0" applyFont="1" applyFill="1" applyAlignment="1" applyProtection="1" quotePrefix="1">
      <alignment horizontal="left"/>
      <protection/>
    </xf>
    <xf numFmtId="3" fontId="0" fillId="0" borderId="0" xfId="0" applyNumberFormat="1" applyFill="1" applyAlignment="1" applyProtection="1">
      <alignment/>
      <protection/>
    </xf>
    <xf numFmtId="3" fontId="0" fillId="0" borderId="0" xfId="0" applyNumberFormat="1" applyFill="1" applyAlignment="1" applyProtection="1">
      <alignment horizontal="centerContinuous"/>
      <protection/>
    </xf>
    <xf numFmtId="3" fontId="2" fillId="0" borderId="0" xfId="0" applyFont="1" applyFill="1" applyAlignment="1" applyProtection="1" quotePrefix="1">
      <alignment horizontal="left"/>
      <protection/>
    </xf>
    <xf numFmtId="3" fontId="0" fillId="0" borderId="0" xfId="0" applyNumberFormat="1" applyFont="1" applyFill="1" applyAlignment="1" applyProtection="1">
      <alignment horizontal="centerContinuous"/>
      <protection/>
    </xf>
    <xf numFmtId="3" fontId="0" fillId="0" borderId="0" xfId="0" applyFill="1" applyAlignment="1" applyProtection="1" quotePrefix="1">
      <alignment horizontal="left"/>
      <protection/>
    </xf>
    <xf numFmtId="3" fontId="2" fillId="0" borderId="0" xfId="0" applyFont="1" applyFill="1" applyAlignment="1" applyProtection="1">
      <alignment/>
      <protection/>
    </xf>
    <xf numFmtId="3" fontId="0" fillId="0" borderId="0" xfId="0" applyNumberFormat="1" applyFont="1" applyFill="1" applyBorder="1" applyAlignment="1" applyProtection="1">
      <alignment/>
      <protection/>
    </xf>
    <xf numFmtId="3" fontId="0" fillId="0" borderId="12" xfId="0" applyNumberFormat="1" applyFont="1" applyFill="1" applyBorder="1" applyAlignment="1" applyProtection="1">
      <alignment/>
      <protection/>
    </xf>
    <xf numFmtId="3" fontId="0" fillId="0" borderId="0" xfId="0" applyFont="1" applyFill="1" applyAlignment="1" applyProtection="1">
      <alignment/>
      <protection/>
    </xf>
    <xf numFmtId="3" fontId="0" fillId="0" borderId="0" xfId="43" applyNumberFormat="1" applyFont="1" applyFill="1" applyProtection="1">
      <alignment/>
      <protection/>
    </xf>
    <xf numFmtId="3" fontId="0" fillId="0" borderId="10" xfId="43" applyNumberFormat="1" applyFont="1" applyFill="1" applyBorder="1" applyProtection="1">
      <alignment/>
      <protection/>
    </xf>
    <xf numFmtId="3" fontId="0" fillId="0" borderId="10" xfId="0" applyNumberFormat="1" applyFont="1" applyFill="1" applyBorder="1" applyAlignment="1" applyProtection="1">
      <alignment/>
      <protection/>
    </xf>
    <xf numFmtId="3" fontId="0" fillId="0" borderId="12" xfId="42" applyNumberFormat="1" applyFont="1" applyFill="1" applyBorder="1" applyAlignment="1" applyProtection="1">
      <alignment/>
      <protection/>
    </xf>
    <xf numFmtId="3" fontId="0" fillId="0" borderId="0" xfId="42" applyNumberFormat="1" applyFont="1" applyFill="1" applyBorder="1" applyAlignment="1" applyProtection="1">
      <alignment/>
      <protection/>
    </xf>
    <xf numFmtId="3" fontId="1" fillId="0" borderId="0" xfId="0" applyNumberFormat="1" applyFont="1" applyFill="1" applyBorder="1" applyAlignment="1" applyProtection="1">
      <alignment/>
      <protection/>
    </xf>
    <xf numFmtId="3" fontId="0" fillId="33" borderId="0" xfId="0" applyNumberFormat="1" applyFont="1" applyFill="1" applyAlignment="1" applyProtection="1">
      <alignment/>
      <protection/>
    </xf>
    <xf numFmtId="3" fontId="0" fillId="33" borderId="0" xfId="0" applyNumberFormat="1" applyFont="1" applyFill="1" applyAlignment="1" applyProtection="1">
      <alignment/>
      <protection/>
    </xf>
    <xf numFmtId="3" fontId="0" fillId="33" borderId="0" xfId="0" applyFill="1" applyAlignment="1">
      <alignment/>
    </xf>
    <xf numFmtId="3" fontId="0" fillId="33" borderId="0" xfId="0" applyFill="1" applyAlignment="1" applyProtection="1">
      <alignment/>
      <protection/>
    </xf>
    <xf numFmtId="3" fontId="1" fillId="33" borderId="0" xfId="0" applyFont="1" applyFill="1" applyAlignment="1" applyProtection="1">
      <alignment horizontal="center"/>
      <protection/>
    </xf>
    <xf numFmtId="3" fontId="0" fillId="33" borderId="0" xfId="0" applyFill="1" applyAlignment="1" applyProtection="1">
      <alignment horizontal="center"/>
      <protection/>
    </xf>
    <xf numFmtId="3" fontId="0" fillId="33" borderId="0" xfId="0" applyFont="1" applyFill="1" applyAlignment="1" applyProtection="1">
      <alignment/>
      <protection/>
    </xf>
    <xf numFmtId="3" fontId="1" fillId="33" borderId="0" xfId="0" applyFont="1" applyFill="1" applyAlignment="1" applyProtection="1">
      <alignment/>
      <protection/>
    </xf>
    <xf numFmtId="3" fontId="0" fillId="33" borderId="0" xfId="0" applyFont="1" applyFill="1" applyAlignment="1" applyProtection="1">
      <alignment horizontal="center"/>
      <protection/>
    </xf>
    <xf numFmtId="3" fontId="0" fillId="33" borderId="0" xfId="0" applyFont="1" applyFill="1" applyBorder="1" applyAlignment="1" applyProtection="1">
      <alignment/>
      <protection/>
    </xf>
    <xf numFmtId="3" fontId="0" fillId="33" borderId="0" xfId="0" applyFill="1" applyBorder="1" applyAlignment="1" applyProtection="1">
      <alignment/>
      <protection/>
    </xf>
    <xf numFmtId="3" fontId="0" fillId="33" borderId="10" xfId="0" applyFont="1" applyFill="1" applyBorder="1" applyAlignment="1" applyProtection="1">
      <alignment/>
      <protection/>
    </xf>
    <xf numFmtId="3" fontId="0" fillId="33" borderId="10" xfId="0" applyFill="1" applyBorder="1" applyAlignment="1" applyProtection="1">
      <alignment/>
      <protection/>
    </xf>
    <xf numFmtId="3" fontId="1" fillId="33" borderId="12" xfId="0" applyFont="1" applyFill="1" applyBorder="1" applyAlignment="1" applyProtection="1">
      <alignment/>
      <protection/>
    </xf>
    <xf numFmtId="3" fontId="1" fillId="33" borderId="0" xfId="0" applyFont="1" applyFill="1" applyAlignment="1" applyProtection="1" quotePrefix="1">
      <alignment horizontal="left"/>
      <protection/>
    </xf>
    <xf numFmtId="3" fontId="0" fillId="33" borderId="0" xfId="0" applyNumberFormat="1" applyFont="1" applyFill="1" applyAlignment="1" applyProtection="1">
      <alignment/>
      <protection/>
    </xf>
    <xf numFmtId="3" fontId="0" fillId="33" borderId="0" xfId="0" applyNumberFormat="1" applyFill="1" applyAlignment="1" applyProtection="1">
      <alignment/>
      <protection/>
    </xf>
    <xf numFmtId="3" fontId="0" fillId="33" borderId="0" xfId="0" applyFont="1" applyFill="1" applyAlignment="1" applyProtection="1">
      <alignment/>
      <protection/>
    </xf>
    <xf numFmtId="3" fontId="1" fillId="33" borderId="0" xfId="0" applyFont="1" applyFill="1" applyAlignment="1" applyProtection="1">
      <alignment horizontal="left"/>
      <protection/>
    </xf>
    <xf numFmtId="3" fontId="1" fillId="33" borderId="13" xfId="0" applyFont="1" applyFill="1" applyBorder="1" applyAlignment="1" applyProtection="1">
      <alignment/>
      <protection/>
    </xf>
    <xf numFmtId="1" fontId="1" fillId="33" borderId="0" xfId="0" applyNumberFormat="1" applyFont="1" applyFill="1" applyAlignment="1" applyProtection="1">
      <alignment horizontal="center"/>
      <protection/>
    </xf>
    <xf numFmtId="3" fontId="0" fillId="33" borderId="0" xfId="0" applyFont="1" applyFill="1" applyAlignment="1" applyProtection="1">
      <alignment horizontal="center"/>
      <protection/>
    </xf>
    <xf numFmtId="3" fontId="0" fillId="33" borderId="0" xfId="0" applyFill="1" applyAlignment="1" applyProtection="1">
      <alignment horizontal="right"/>
      <protection/>
    </xf>
    <xf numFmtId="3" fontId="0" fillId="33" borderId="0" xfId="0" applyFont="1" applyFill="1" applyAlignment="1" applyProtection="1">
      <alignment horizontal="left"/>
      <protection/>
    </xf>
    <xf numFmtId="3" fontId="0" fillId="33" borderId="0" xfId="0" applyNumberFormat="1" applyFill="1" applyAlignment="1" applyProtection="1">
      <alignment horizontal="right"/>
      <protection/>
    </xf>
    <xf numFmtId="3" fontId="0" fillId="33" borderId="0" xfId="0" applyFont="1" applyFill="1" applyAlignment="1" applyProtection="1">
      <alignment horizontal="left" wrapText="1"/>
      <protection/>
    </xf>
    <xf numFmtId="3" fontId="0" fillId="33" borderId="0" xfId="0" applyFont="1" applyFill="1" applyAlignment="1">
      <alignment/>
    </xf>
    <xf numFmtId="3" fontId="0" fillId="33" borderId="0" xfId="0" applyFont="1" applyFill="1" applyAlignment="1">
      <alignment/>
    </xf>
    <xf numFmtId="3" fontId="0" fillId="33" borderId="0" xfId="0" applyFill="1" applyAlignment="1">
      <alignment horizontal="right"/>
    </xf>
    <xf numFmtId="3" fontId="2" fillId="33" borderId="0" xfId="0" applyFont="1" applyFill="1" applyAlignment="1" applyProtection="1" quotePrefix="1">
      <alignment horizontal="left"/>
      <protection/>
    </xf>
    <xf numFmtId="3" fontId="1" fillId="33" borderId="12" xfId="0" applyNumberFormat="1" applyFont="1" applyFill="1" applyBorder="1" applyAlignment="1" applyProtection="1">
      <alignment/>
      <protection/>
    </xf>
    <xf numFmtId="3" fontId="1" fillId="33" borderId="0" xfId="0" applyNumberFormat="1" applyFont="1" applyFill="1" applyBorder="1" applyAlignment="1" applyProtection="1">
      <alignment/>
      <protection/>
    </xf>
    <xf numFmtId="3" fontId="1" fillId="33" borderId="12" xfId="43" applyNumberFormat="1" applyFont="1" applyFill="1" applyBorder="1" applyProtection="1">
      <alignment/>
      <protection/>
    </xf>
    <xf numFmtId="3" fontId="1" fillId="33" borderId="12" xfId="0" applyNumberFormat="1" applyFont="1" applyFill="1" applyBorder="1" applyAlignment="1" applyProtection="1">
      <alignment horizontal="right"/>
      <protection/>
    </xf>
    <xf numFmtId="3" fontId="1" fillId="33" borderId="0" xfId="0" applyFont="1" applyFill="1" applyAlignment="1" applyProtection="1">
      <alignment/>
      <protection/>
    </xf>
    <xf numFmtId="3" fontId="1" fillId="33" borderId="0" xfId="43" applyNumberFormat="1" applyFont="1" applyFill="1" applyBorder="1" applyProtection="1">
      <alignment/>
      <protection/>
    </xf>
    <xf numFmtId="3" fontId="1" fillId="33" borderId="0" xfId="0" applyNumberFormat="1" applyFont="1" applyFill="1" applyBorder="1" applyAlignment="1" applyProtection="1">
      <alignment horizontal="right"/>
      <protection/>
    </xf>
    <xf numFmtId="176" fontId="0" fillId="33" borderId="0" xfId="0" applyNumberFormat="1" applyFill="1" applyAlignment="1" applyProtection="1">
      <alignment/>
      <protection/>
    </xf>
    <xf numFmtId="176" fontId="0" fillId="33" borderId="0" xfId="0" applyNumberFormat="1" applyFont="1" applyFill="1" applyBorder="1" applyAlignment="1" applyProtection="1">
      <alignment/>
      <protection/>
    </xf>
    <xf numFmtId="3" fontId="0" fillId="33" borderId="0" xfId="0" applyFill="1" applyAlignment="1" applyProtection="1">
      <alignment horizontal="left"/>
      <protection/>
    </xf>
    <xf numFmtId="176" fontId="0" fillId="33" borderId="0" xfId="43" applyNumberFormat="1" applyFont="1" applyFill="1" applyBorder="1" applyProtection="1">
      <alignment/>
      <protection/>
    </xf>
    <xf numFmtId="176" fontId="0" fillId="33" borderId="0" xfId="0" applyNumberFormat="1" applyFill="1" applyAlignment="1" applyProtection="1">
      <alignment horizontal="right"/>
      <protection/>
    </xf>
    <xf numFmtId="176" fontId="0" fillId="33" borderId="0" xfId="0" applyNumberFormat="1" applyFont="1" applyFill="1" applyAlignment="1" applyProtection="1">
      <alignment/>
      <protection/>
    </xf>
    <xf numFmtId="3" fontId="15" fillId="33" borderId="0" xfId="0" applyFont="1" applyFill="1" applyAlignment="1" applyProtection="1">
      <alignment/>
      <protection/>
    </xf>
    <xf numFmtId="176" fontId="0" fillId="33" borderId="0" xfId="43" applyNumberFormat="1" applyFont="1" applyFill="1" applyBorder="1" applyProtection="1">
      <alignment/>
      <protection/>
    </xf>
    <xf numFmtId="3" fontId="0" fillId="33" borderId="0" xfId="0" applyFont="1" applyFill="1" applyAlignment="1" applyProtection="1">
      <alignment horizontal="right"/>
      <protection/>
    </xf>
    <xf numFmtId="3" fontId="0" fillId="33" borderId="0" xfId="0" applyFill="1" applyBorder="1" applyAlignment="1" applyProtection="1" quotePrefix="1">
      <alignment horizontal="left"/>
      <protection/>
    </xf>
    <xf numFmtId="3" fontId="1" fillId="33" borderId="13" xfId="43" applyFont="1" applyFill="1" applyBorder="1" applyProtection="1">
      <alignment/>
      <protection/>
    </xf>
    <xf numFmtId="3" fontId="0" fillId="33" borderId="0" xfId="43" applyFont="1" applyFill="1" applyBorder="1" applyProtection="1">
      <alignment/>
      <protection/>
    </xf>
    <xf numFmtId="176" fontId="0" fillId="33" borderId="0" xfId="0" applyNumberFormat="1" applyFill="1" applyBorder="1" applyAlignment="1" applyProtection="1">
      <alignment/>
      <protection/>
    </xf>
    <xf numFmtId="176" fontId="0" fillId="33" borderId="0" xfId="0" applyNumberFormat="1" applyFill="1" applyBorder="1" applyAlignment="1" applyProtection="1" quotePrefix="1">
      <alignment horizontal="left"/>
      <protection/>
    </xf>
    <xf numFmtId="176" fontId="0" fillId="33" borderId="10" xfId="0" applyNumberFormat="1" applyFill="1" applyBorder="1" applyAlignment="1" applyProtection="1">
      <alignment/>
      <protection/>
    </xf>
    <xf numFmtId="176" fontId="0" fillId="33" borderId="10" xfId="0" applyNumberFormat="1" applyFont="1" applyFill="1" applyBorder="1" applyAlignment="1" applyProtection="1">
      <alignment/>
      <protection/>
    </xf>
    <xf numFmtId="176" fontId="0" fillId="33" borderId="10" xfId="0" applyNumberFormat="1" applyFill="1" applyBorder="1" applyAlignment="1" applyProtection="1">
      <alignment horizontal="right"/>
      <protection/>
    </xf>
    <xf numFmtId="176" fontId="1" fillId="33" borderId="13" xfId="0" applyNumberFormat="1" applyFont="1" applyFill="1" applyBorder="1" applyAlignment="1" applyProtection="1">
      <alignment/>
      <protection/>
    </xf>
    <xf numFmtId="176" fontId="1" fillId="33" borderId="0" xfId="0" applyNumberFormat="1" applyFont="1" applyFill="1" applyBorder="1" applyAlignment="1" applyProtection="1">
      <alignment/>
      <protection/>
    </xf>
    <xf numFmtId="176" fontId="1" fillId="33" borderId="14" xfId="0" applyNumberFormat="1" applyFont="1" applyFill="1" applyBorder="1" applyAlignment="1" applyProtection="1">
      <alignment/>
      <protection/>
    </xf>
    <xf numFmtId="176" fontId="1" fillId="33" borderId="13" xfId="43" applyNumberFormat="1" applyFont="1" applyFill="1" applyBorder="1" applyProtection="1">
      <alignment/>
      <protection/>
    </xf>
    <xf numFmtId="176" fontId="1" fillId="33" borderId="13" xfId="0" applyNumberFormat="1" applyFont="1" applyFill="1" applyBorder="1" applyAlignment="1" applyProtection="1">
      <alignment horizontal="right"/>
      <protection/>
    </xf>
    <xf numFmtId="3" fontId="0" fillId="33" borderId="0" xfId="0" applyNumberFormat="1" applyFill="1" applyAlignment="1">
      <alignment/>
    </xf>
    <xf numFmtId="3" fontId="0" fillId="33" borderId="0" xfId="0" applyNumberFormat="1" applyFont="1" applyFill="1" applyAlignment="1">
      <alignment/>
    </xf>
    <xf numFmtId="3" fontId="0" fillId="33" borderId="0" xfId="0" applyNumberFormat="1" applyFill="1" applyAlignment="1">
      <alignment horizontal="right"/>
    </xf>
    <xf numFmtId="3" fontId="0" fillId="33" borderId="0" xfId="0" applyFont="1" applyFill="1" applyAlignment="1">
      <alignment/>
    </xf>
    <xf numFmtId="3" fontId="0" fillId="33" borderId="0" xfId="0" applyNumberFormat="1" applyFill="1" applyBorder="1" applyAlignment="1" quotePrefix="1">
      <alignment horizontal="left"/>
    </xf>
    <xf numFmtId="176" fontId="0" fillId="33" borderId="10" xfId="43" applyNumberFormat="1" applyFont="1" applyFill="1" applyBorder="1" applyProtection="1">
      <alignment/>
      <protection/>
    </xf>
    <xf numFmtId="15" fontId="0" fillId="0" borderId="0" xfId="0" applyNumberFormat="1" applyFont="1" applyAlignment="1" quotePrefix="1">
      <alignment horizontal="left"/>
    </xf>
    <xf numFmtId="3" fontId="0" fillId="33" borderId="0" xfId="0" applyFill="1" applyAlignment="1">
      <alignment/>
    </xf>
    <xf numFmtId="3" fontId="0" fillId="33" borderId="0" xfId="0" applyFont="1" applyFill="1" applyAlignment="1">
      <alignment wrapText="1"/>
    </xf>
    <xf numFmtId="3" fontId="0" fillId="33" borderId="0" xfId="0" applyFill="1" applyAlignment="1">
      <alignment wrapText="1"/>
    </xf>
    <xf numFmtId="3" fontId="0" fillId="0" borderId="0" xfId="0" applyNumberFormat="1" applyFont="1" applyFill="1" applyAlignment="1">
      <alignment horizontal="right"/>
    </xf>
    <xf numFmtId="3" fontId="0" fillId="0" borderId="0" xfId="0" applyNumberFormat="1" applyFill="1" applyAlignment="1">
      <alignment horizontal="right"/>
    </xf>
    <xf numFmtId="3" fontId="0" fillId="0" borderId="0" xfId="0" applyFont="1" applyFill="1" applyBorder="1" applyAlignment="1">
      <alignment horizontal="right"/>
    </xf>
    <xf numFmtId="3" fontId="0" fillId="0" borderId="0" xfId="0" applyFill="1" applyBorder="1" applyAlignment="1">
      <alignment horizontal="right"/>
    </xf>
    <xf numFmtId="3" fontId="0" fillId="0" borderId="0" xfId="0" applyFont="1" applyFill="1" applyBorder="1" applyAlignment="1">
      <alignment horizontal="right"/>
    </xf>
    <xf numFmtId="3" fontId="1" fillId="0" borderId="14" xfId="0" applyNumberFormat="1" applyFont="1" applyFill="1" applyBorder="1" applyAlignment="1">
      <alignment horizontal="right"/>
    </xf>
    <xf numFmtId="3" fontId="1" fillId="0" borderId="0" xfId="0" applyFont="1" applyFill="1" applyAlignment="1">
      <alignment horizontal="right"/>
    </xf>
    <xf numFmtId="176" fontId="0" fillId="0" borderId="0" xfId="0" applyNumberFormat="1" applyFont="1" applyFill="1" applyAlignment="1">
      <alignment horizontal="right"/>
    </xf>
    <xf numFmtId="176" fontId="0" fillId="0" borderId="0" xfId="0" applyNumberFormat="1" applyFill="1" applyAlignment="1">
      <alignment horizontal="right"/>
    </xf>
    <xf numFmtId="176" fontId="0" fillId="0" borderId="0" xfId="0" applyNumberFormat="1" applyFill="1" applyBorder="1" applyAlignment="1">
      <alignment horizontal="right"/>
    </xf>
    <xf numFmtId="3" fontId="0" fillId="0" borderId="14" xfId="0" applyFill="1" applyBorder="1" applyAlignment="1">
      <alignment horizontal="right"/>
    </xf>
    <xf numFmtId="3" fontId="0" fillId="0" borderId="14" xfId="0" applyFont="1" applyFill="1" applyBorder="1" applyAlignment="1">
      <alignment horizontal="right"/>
    </xf>
    <xf numFmtId="3" fontId="5" fillId="0" borderId="0" xfId="0" applyFont="1" applyFill="1" applyAlignment="1">
      <alignment horizontal="right"/>
    </xf>
    <xf numFmtId="3" fontId="0" fillId="0" borderId="0" xfId="0" applyFont="1" applyAlignment="1">
      <alignment horizontal="right"/>
    </xf>
    <xf numFmtId="3" fontId="1" fillId="0" borderId="0" xfId="0" applyFont="1" applyAlignment="1">
      <alignment horizontal="right"/>
    </xf>
    <xf numFmtId="3" fontId="0" fillId="0" borderId="0" xfId="0" applyFont="1" applyBorder="1" applyAlignment="1">
      <alignment horizontal="right"/>
    </xf>
    <xf numFmtId="3" fontId="1" fillId="0" borderId="0" xfId="0" applyFont="1" applyBorder="1" applyAlignment="1">
      <alignment horizontal="right"/>
    </xf>
    <xf numFmtId="3" fontId="0" fillId="0" borderId="0" xfId="0" applyBorder="1" applyAlignment="1">
      <alignment horizontal="right"/>
    </xf>
    <xf numFmtId="3" fontId="0" fillId="0" borderId="10" xfId="0" applyFont="1" applyBorder="1" applyAlignment="1">
      <alignment horizontal="right"/>
    </xf>
    <xf numFmtId="3" fontId="0" fillId="0" borderId="10" xfId="0" applyBorder="1" applyAlignment="1">
      <alignment horizontal="right"/>
    </xf>
    <xf numFmtId="3" fontId="0" fillId="0" borderId="14" xfId="0" applyFont="1" applyBorder="1" applyAlignment="1">
      <alignment horizontal="right"/>
    </xf>
    <xf numFmtId="3" fontId="0" fillId="0" borderId="14" xfId="0" applyNumberFormat="1" applyBorder="1" applyAlignment="1">
      <alignment horizontal="right"/>
    </xf>
    <xf numFmtId="3" fontId="0" fillId="0" borderId="0" xfId="0" applyNumberFormat="1" applyBorder="1" applyAlignment="1">
      <alignment horizontal="right"/>
    </xf>
    <xf numFmtId="1" fontId="1" fillId="0" borderId="0" xfId="0" applyNumberFormat="1" applyFont="1" applyAlignment="1">
      <alignment horizontal="right"/>
    </xf>
    <xf numFmtId="3" fontId="1" fillId="0" borderId="0" xfId="0" applyFont="1" applyAlignment="1">
      <alignment horizontal="right"/>
    </xf>
    <xf numFmtId="1" fontId="0" fillId="0" borderId="0" xfId="0" applyNumberFormat="1" applyFont="1" applyAlignment="1">
      <alignment horizontal="right"/>
    </xf>
    <xf numFmtId="3" fontId="0" fillId="0" borderId="0" xfId="0" applyFont="1" applyAlignment="1">
      <alignment horizontal="right"/>
    </xf>
    <xf numFmtId="176" fontId="0" fillId="0" borderId="0" xfId="0" applyNumberFormat="1" applyFont="1" applyAlignment="1">
      <alignment horizontal="right"/>
    </xf>
    <xf numFmtId="176" fontId="0" fillId="0" borderId="0" xfId="42" applyNumberFormat="1" applyFont="1" applyAlignment="1">
      <alignment horizontal="right"/>
    </xf>
    <xf numFmtId="176" fontId="0" fillId="0" borderId="0" xfId="0" applyNumberFormat="1" applyFont="1" applyAlignment="1">
      <alignment horizontal="right"/>
    </xf>
    <xf numFmtId="176" fontId="0" fillId="0" borderId="0" xfId="0" applyNumberFormat="1" applyAlignment="1">
      <alignment horizontal="right"/>
    </xf>
    <xf numFmtId="3" fontId="0" fillId="0" borderId="14" xfId="0" applyNumberFormat="1" applyFont="1" applyBorder="1" applyAlignment="1">
      <alignment horizontal="right"/>
    </xf>
    <xf numFmtId="3" fontId="0" fillId="0" borderId="0" xfId="0" applyNumberFormat="1" applyFont="1" applyBorder="1" applyAlignment="1">
      <alignment horizontal="right"/>
    </xf>
    <xf numFmtId="3" fontId="0" fillId="0" borderId="13" xfId="0" applyNumberFormat="1" applyFont="1" applyBorder="1" applyAlignment="1">
      <alignment horizontal="right"/>
    </xf>
    <xf numFmtId="3" fontId="0" fillId="0" borderId="13" xfId="0" applyNumberFormat="1" applyBorder="1" applyAlignment="1">
      <alignment horizontal="right"/>
    </xf>
    <xf numFmtId="176" fontId="0" fillId="0" borderId="0" xfId="0" applyNumberFormat="1" applyFont="1" applyBorder="1" applyAlignment="1">
      <alignment horizontal="right"/>
    </xf>
    <xf numFmtId="176" fontId="0" fillId="0" borderId="0" xfId="0" applyNumberFormat="1" applyBorder="1" applyAlignment="1">
      <alignment horizontal="right"/>
    </xf>
    <xf numFmtId="176" fontId="0" fillId="0" borderId="14" xfId="0" applyNumberFormat="1" applyFont="1" applyBorder="1" applyAlignment="1">
      <alignment horizontal="right"/>
    </xf>
    <xf numFmtId="176" fontId="0" fillId="0" borderId="0" xfId="43" applyNumberFormat="1" applyFont="1" applyBorder="1" applyAlignment="1" applyProtection="1">
      <alignment horizontal="right"/>
      <protection/>
    </xf>
    <xf numFmtId="176" fontId="0" fillId="0" borderId="14" xfId="43" applyNumberFormat="1" applyBorder="1" applyAlignment="1" applyProtection="1">
      <alignment horizontal="right"/>
      <protection/>
    </xf>
    <xf numFmtId="3" fontId="0" fillId="0" borderId="14" xfId="43" applyFont="1" applyFill="1" applyBorder="1" applyAlignment="1" applyProtection="1">
      <alignment horizontal="right"/>
      <protection/>
    </xf>
    <xf numFmtId="3" fontId="0" fillId="33" borderId="0" xfId="0" applyNumberFormat="1" applyFont="1" applyFill="1" applyBorder="1" applyAlignment="1" applyProtection="1">
      <alignment/>
      <protection/>
    </xf>
    <xf numFmtId="3" fontId="1" fillId="33" borderId="15" xfId="0" applyFont="1" applyFill="1" applyBorder="1" applyAlignment="1" applyProtection="1">
      <alignment/>
      <protection/>
    </xf>
    <xf numFmtId="3" fontId="0" fillId="33" borderId="0" xfId="0" applyNumberFormat="1" applyFill="1" applyBorder="1" applyAlignment="1" applyProtection="1">
      <alignment/>
      <protection/>
    </xf>
    <xf numFmtId="3" fontId="4" fillId="0" borderId="0" xfId="0" applyFont="1" applyAlignment="1">
      <alignment horizontal="center"/>
    </xf>
    <xf numFmtId="0" fontId="0" fillId="0" borderId="0" xfId="57" applyFont="1" applyAlignment="1">
      <alignment vertical="top" wrapText="1"/>
      <protection/>
    </xf>
    <xf numFmtId="0" fontId="0" fillId="0" borderId="0" xfId="57" applyAlignment="1">
      <alignment vertical="top" wrapText="1"/>
      <protection/>
    </xf>
    <xf numFmtId="3" fontId="10" fillId="0" borderId="0" xfId="0" applyFont="1" applyAlignment="1">
      <alignment horizontal="center"/>
    </xf>
    <xf numFmtId="3" fontId="4" fillId="0" borderId="0" xfId="0" applyFont="1" applyAlignment="1">
      <alignment horizontal="center" vertical="top"/>
    </xf>
    <xf numFmtId="3" fontId="1" fillId="0" borderId="0" xfId="0" applyFont="1" applyFill="1" applyAlignment="1" applyProtection="1">
      <alignment horizontal="left" wrapText="1"/>
      <protection/>
    </xf>
    <xf numFmtId="3" fontId="7" fillId="0" borderId="0" xfId="0" applyFont="1" applyFill="1" applyAlignment="1" applyProtection="1">
      <alignment horizontal="left" wrapText="1"/>
      <protection/>
    </xf>
    <xf numFmtId="3" fontId="4" fillId="0" borderId="0" xfId="0" applyFont="1" applyFill="1" applyAlignment="1" applyProtection="1">
      <alignment horizontal="center"/>
      <protection/>
    </xf>
    <xf numFmtId="3" fontId="4" fillId="0" borderId="0" xfId="0" applyFont="1" applyAlignment="1" applyProtection="1">
      <alignment horizontal="center"/>
      <protection/>
    </xf>
    <xf numFmtId="3" fontId="1" fillId="0" borderId="0" xfId="0" applyFont="1" applyAlignment="1" applyProtection="1">
      <alignment horizontal="center"/>
      <protection/>
    </xf>
    <xf numFmtId="0" fontId="1" fillId="0" borderId="0" xfId="0" applyNumberFormat="1" applyFont="1" applyFill="1" applyAlignment="1">
      <alignment horizontal="left" wrapText="1"/>
    </xf>
    <xf numFmtId="3" fontId="0" fillId="0" borderId="0" xfId="0" applyFont="1" applyFill="1" applyAlignment="1" applyProtection="1">
      <alignment horizontal="left" wrapText="1"/>
      <protection/>
    </xf>
    <xf numFmtId="3" fontId="4" fillId="0" borderId="0" xfId="0" applyFont="1" applyFill="1" applyAlignment="1">
      <alignment horizontal="center"/>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Sheet1" xfId="57"/>
    <cellStyle name="Normal_Sheet1 (2)"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J29"/>
  <sheetViews>
    <sheetView zoomScale="60" zoomScaleNormal="60" zoomScalePageLayoutView="0" workbookViewId="0" topLeftCell="A1">
      <selection activeCell="A20" sqref="A20"/>
    </sheetView>
  </sheetViews>
  <sheetFormatPr defaultColWidth="9.140625" defaultRowHeight="12.75"/>
  <cols>
    <col min="1" max="10" width="9.140625" style="13" customWidth="1"/>
  </cols>
  <sheetData>
    <row r="2" ht="30">
      <c r="A2" s="68" t="s">
        <v>0</v>
      </c>
    </row>
    <row r="3" ht="30">
      <c r="A3" s="68"/>
    </row>
    <row r="4" spans="1:9" ht="54">
      <c r="A4" s="69" t="s">
        <v>236</v>
      </c>
      <c r="B4" s="70"/>
      <c r="C4" s="70"/>
      <c r="D4" s="70"/>
      <c r="E4" s="70"/>
      <c r="F4" s="70"/>
      <c r="G4" s="70"/>
      <c r="H4" s="70"/>
      <c r="I4" s="70"/>
    </row>
    <row r="6" ht="20.25">
      <c r="A6" s="71" t="s">
        <v>1</v>
      </c>
    </row>
    <row r="8" spans="1:8" ht="15.75">
      <c r="A8" s="72" t="s">
        <v>2</v>
      </c>
      <c r="B8" s="73"/>
      <c r="C8" s="73"/>
      <c r="D8" s="73"/>
      <c r="E8" s="73"/>
      <c r="F8" s="73"/>
      <c r="G8" s="73"/>
      <c r="H8" s="73"/>
    </row>
    <row r="9" spans="1:8" ht="15.75">
      <c r="A9" s="72" t="s">
        <v>3</v>
      </c>
      <c r="B9" s="73"/>
      <c r="C9" s="73"/>
      <c r="D9" s="73"/>
      <c r="E9" s="73"/>
      <c r="F9" s="73"/>
      <c r="G9" s="73"/>
      <c r="H9" s="73"/>
    </row>
    <row r="10" ht="15.75">
      <c r="A10" s="23" t="s">
        <v>4</v>
      </c>
    </row>
    <row r="12" ht="15.75">
      <c r="A12" s="73" t="s">
        <v>5</v>
      </c>
    </row>
    <row r="13" ht="15.75">
      <c r="A13" s="73" t="s">
        <v>6</v>
      </c>
    </row>
    <row r="15" ht="15.75">
      <c r="A15" s="23" t="s">
        <v>7</v>
      </c>
    </row>
    <row r="16" ht="15.75">
      <c r="A16" s="23" t="s">
        <v>8</v>
      </c>
    </row>
    <row r="17" ht="15.75">
      <c r="A17" s="23" t="s">
        <v>9</v>
      </c>
    </row>
    <row r="18" ht="15.75">
      <c r="A18" s="23"/>
    </row>
    <row r="20" ht="15.75">
      <c r="A20" s="23" t="s">
        <v>10</v>
      </c>
    </row>
    <row r="21" ht="15.75">
      <c r="A21" s="23" t="s">
        <v>11</v>
      </c>
    </row>
    <row r="22" ht="15.75">
      <c r="A22" s="73" t="s">
        <v>12</v>
      </c>
    </row>
    <row r="23" spans="1:2" ht="15.75">
      <c r="A23" s="23" t="s">
        <v>13</v>
      </c>
      <c r="B23" s="23"/>
    </row>
    <row r="24" spans="1:2" ht="15.75">
      <c r="A24" s="23" t="s">
        <v>14</v>
      </c>
      <c r="B24" s="23"/>
    </row>
    <row r="25" spans="1:2" ht="15.75">
      <c r="A25" s="23" t="s">
        <v>15</v>
      </c>
      <c r="B25" s="23"/>
    </row>
    <row r="26" spans="1:2" ht="15.75">
      <c r="A26" s="23"/>
      <c r="B26" s="23"/>
    </row>
    <row r="27" spans="1:10" ht="15.75">
      <c r="A27" s="389" t="s">
        <v>211</v>
      </c>
      <c r="B27" s="389"/>
      <c r="C27" s="389"/>
      <c r="D27" s="389"/>
      <c r="E27" s="389"/>
      <c r="F27" s="389"/>
      <c r="G27" s="389"/>
      <c r="H27" s="389"/>
      <c r="I27" s="389"/>
      <c r="J27" s="389"/>
    </row>
    <row r="28" spans="1:10" ht="15.75">
      <c r="A28" s="389" t="s">
        <v>212</v>
      </c>
      <c r="B28" s="389"/>
      <c r="C28" s="389"/>
      <c r="D28" s="389"/>
      <c r="E28" s="389"/>
      <c r="F28" s="389"/>
      <c r="G28" s="389"/>
      <c r="H28" s="389"/>
      <c r="I28" s="389"/>
      <c r="J28" s="389"/>
    </row>
    <row r="29" spans="1:2" ht="15.75">
      <c r="A29" s="23" t="s">
        <v>112</v>
      </c>
      <c r="B29" s="23"/>
    </row>
  </sheetData>
  <sheetProtection/>
  <mergeCells count="2">
    <mergeCell ref="A27:J27"/>
    <mergeCell ref="A28:J28"/>
  </mergeCells>
  <printOptions/>
  <pageMargins left="0.5" right="0.5" top="1" bottom="1" header="0.5" footer="0.5"/>
  <pageSetup horizontalDpi="300" verticalDpi="3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W64"/>
  <sheetViews>
    <sheetView view="pageBreakPreview" zoomScale="60" zoomScaleNormal="75" zoomScalePageLayoutView="0" workbookViewId="0" topLeftCell="A1">
      <selection activeCell="C14" sqref="C12:C14"/>
    </sheetView>
  </sheetViews>
  <sheetFormatPr defaultColWidth="9.140625" defaultRowHeight="12.75"/>
  <cols>
    <col min="1" max="1" width="7.57421875" style="81" customWidth="1"/>
    <col min="2" max="2" width="3.57421875" style="0" customWidth="1"/>
    <col min="3" max="3" width="16.00390625" style="0" customWidth="1"/>
    <col min="6" max="7" width="2.7109375" style="0" customWidth="1"/>
    <col min="8" max="8" width="11.00390625" style="0" customWidth="1"/>
    <col min="9" max="10" width="2.7109375" style="0" customWidth="1"/>
    <col min="11" max="11" width="7.8515625" style="0" customWidth="1"/>
    <col min="12" max="12" width="2.7109375" style="0" customWidth="1"/>
    <col min="13" max="13" width="10.421875" style="0" customWidth="1"/>
    <col min="14" max="15" width="2.7109375" style="0" customWidth="1"/>
    <col min="16" max="16" width="8.8515625" style="0" customWidth="1"/>
    <col min="17" max="17" width="3.00390625" style="0" customWidth="1"/>
    <col min="18" max="18" width="0.2890625" style="0" hidden="1" customWidth="1"/>
    <col min="19" max="19" width="10.421875" style="0" customWidth="1"/>
    <col min="20" max="20" width="2.8515625" style="0" customWidth="1"/>
    <col min="21" max="21" width="10.140625" style="0" customWidth="1"/>
  </cols>
  <sheetData>
    <row r="1" spans="1:22" ht="12.75">
      <c r="A1" s="80"/>
      <c r="B1" s="25"/>
      <c r="C1" s="25"/>
      <c r="D1" s="25"/>
      <c r="E1" s="25"/>
      <c r="F1" s="25"/>
      <c r="G1" s="25"/>
      <c r="H1" s="25"/>
      <c r="I1" s="25"/>
      <c r="J1" s="25"/>
      <c r="K1" s="25"/>
      <c r="L1" s="25"/>
      <c r="M1" s="25"/>
      <c r="N1" s="25"/>
      <c r="O1" s="25"/>
      <c r="P1" s="25"/>
      <c r="Q1" s="25"/>
      <c r="R1" s="25"/>
      <c r="S1" s="47"/>
      <c r="T1" s="152" t="s">
        <v>307</v>
      </c>
      <c r="U1" s="25"/>
      <c r="V1" s="25"/>
    </row>
    <row r="2" spans="2:22" ht="15.75">
      <c r="B2" s="396" t="s">
        <v>50</v>
      </c>
      <c r="C2" s="396"/>
      <c r="D2" s="396"/>
      <c r="E2" s="396"/>
      <c r="F2" s="396"/>
      <c r="G2" s="396"/>
      <c r="H2" s="396"/>
      <c r="I2" s="396"/>
      <c r="J2" s="396"/>
      <c r="K2" s="396"/>
      <c r="L2" s="396"/>
      <c r="M2" s="396"/>
      <c r="N2" s="396"/>
      <c r="O2" s="396"/>
      <c r="P2" s="396"/>
      <c r="Q2" s="396"/>
      <c r="R2" s="396"/>
      <c r="S2" s="396"/>
      <c r="T2" s="91"/>
      <c r="U2" s="33"/>
      <c r="V2" s="25"/>
    </row>
    <row r="3" spans="2:22" ht="15.75">
      <c r="B3" s="396" t="str">
        <f>'Parish Details'!I8</f>
        <v>ST PETER'S CHURCH</v>
      </c>
      <c r="C3" s="396"/>
      <c r="D3" s="396"/>
      <c r="E3" s="396"/>
      <c r="F3" s="396"/>
      <c r="G3" s="396"/>
      <c r="H3" s="396"/>
      <c r="I3" s="396"/>
      <c r="J3" s="396"/>
      <c r="K3" s="396"/>
      <c r="L3" s="396"/>
      <c r="M3" s="396"/>
      <c r="N3" s="396"/>
      <c r="O3" s="396"/>
      <c r="P3" s="396"/>
      <c r="Q3" s="396"/>
      <c r="R3" s="396"/>
      <c r="S3" s="396"/>
      <c r="T3" s="91"/>
      <c r="U3" s="33"/>
      <c r="V3" s="25"/>
    </row>
    <row r="4" spans="2:22" s="35" customFormat="1" ht="15.75">
      <c r="B4" s="397" t="s">
        <v>230</v>
      </c>
      <c r="C4" s="397"/>
      <c r="D4" s="397"/>
      <c r="E4" s="397"/>
      <c r="F4" s="397"/>
      <c r="G4" s="397"/>
      <c r="H4" s="397"/>
      <c r="I4" s="397"/>
      <c r="J4" s="397"/>
      <c r="K4" s="397"/>
      <c r="L4" s="397"/>
      <c r="M4" s="397"/>
      <c r="N4" s="397"/>
      <c r="O4" s="397"/>
      <c r="P4" s="397"/>
      <c r="Q4" s="397"/>
      <c r="R4" s="397"/>
      <c r="S4" s="397"/>
      <c r="T4" s="91"/>
      <c r="U4" s="36"/>
      <c r="V4" s="67"/>
    </row>
    <row r="5" spans="2:22" ht="12.75">
      <c r="B5" s="398" t="str">
        <f>CONCATENATE("For the year ended 31 December ",'Parish Details'!I12)</f>
        <v>For the year ended 31 December 2013</v>
      </c>
      <c r="C5" s="398"/>
      <c r="D5" s="398"/>
      <c r="E5" s="398"/>
      <c r="F5" s="398"/>
      <c r="G5" s="398"/>
      <c r="H5" s="398"/>
      <c r="I5" s="398"/>
      <c r="J5" s="398"/>
      <c r="K5" s="398"/>
      <c r="L5" s="398"/>
      <c r="M5" s="398"/>
      <c r="N5" s="398"/>
      <c r="O5" s="398"/>
      <c r="P5" s="398"/>
      <c r="Q5" s="398"/>
      <c r="R5" s="398"/>
      <c r="S5" s="398"/>
      <c r="T5" s="78"/>
      <c r="U5" s="33"/>
      <c r="V5" s="25"/>
    </row>
    <row r="6" spans="1:22" ht="12.75">
      <c r="A6" s="80"/>
      <c r="B6" s="25"/>
      <c r="C6" s="25"/>
      <c r="D6" s="25"/>
      <c r="E6" s="25"/>
      <c r="F6" s="25"/>
      <c r="G6" s="25"/>
      <c r="H6" s="25"/>
      <c r="I6" s="25"/>
      <c r="J6" s="25"/>
      <c r="K6" s="25"/>
      <c r="L6" s="25"/>
      <c r="M6" s="25"/>
      <c r="N6" s="25"/>
      <c r="O6" s="25"/>
      <c r="P6" s="25"/>
      <c r="Q6" s="25"/>
      <c r="R6" s="25"/>
      <c r="S6" s="25"/>
      <c r="T6" s="25"/>
      <c r="U6" s="25"/>
      <c r="V6" s="79"/>
    </row>
    <row r="7" spans="2:22" ht="12.75">
      <c r="B7" s="80">
        <v>2</v>
      </c>
      <c r="C7" s="51" t="s">
        <v>60</v>
      </c>
      <c r="D7" s="25"/>
      <c r="E7" s="25"/>
      <c r="F7" s="25"/>
      <c r="G7" s="25"/>
      <c r="H7" s="33"/>
      <c r="I7" s="25"/>
      <c r="J7" s="25"/>
      <c r="K7" s="25"/>
      <c r="L7" s="25"/>
      <c r="M7" s="25"/>
      <c r="N7" s="25"/>
      <c r="O7" s="25"/>
      <c r="P7" s="25"/>
      <c r="Q7" s="25"/>
      <c r="R7" s="25"/>
      <c r="S7" s="25"/>
      <c r="T7" s="25"/>
      <c r="U7" s="25"/>
      <c r="V7" s="25"/>
    </row>
    <row r="8" spans="1:22" ht="15.75">
      <c r="A8" s="254"/>
      <c r="B8" s="133"/>
      <c r="C8" s="210"/>
      <c r="D8" s="210"/>
      <c r="E8" s="210"/>
      <c r="F8" s="210"/>
      <c r="G8" s="134" t="s">
        <v>75</v>
      </c>
      <c r="H8" s="134"/>
      <c r="I8" s="134"/>
      <c r="J8" s="134"/>
      <c r="K8" s="175" t="s">
        <v>53</v>
      </c>
      <c r="L8" s="133"/>
      <c r="M8" s="255" t="s">
        <v>54</v>
      </c>
      <c r="N8" s="134"/>
      <c r="O8" s="256" t="s">
        <v>55</v>
      </c>
      <c r="P8" s="257"/>
      <c r="Q8" s="257"/>
      <c r="R8" s="256"/>
      <c r="S8" s="258" t="s">
        <v>56</v>
      </c>
      <c r="T8" s="259"/>
      <c r="U8" s="219"/>
      <c r="V8" s="25"/>
    </row>
    <row r="9" spans="1:22" ht="12.75">
      <c r="A9" s="395"/>
      <c r="B9" s="210"/>
      <c r="C9" s="210"/>
      <c r="D9" s="210"/>
      <c r="E9" s="210"/>
      <c r="F9" s="210"/>
      <c r="G9" s="210"/>
      <c r="H9" s="225" t="s">
        <v>57</v>
      </c>
      <c r="I9" s="225"/>
      <c r="J9" s="225"/>
      <c r="K9" s="225" t="s">
        <v>57</v>
      </c>
      <c r="L9" s="225"/>
      <c r="M9" s="255" t="s">
        <v>57</v>
      </c>
      <c r="N9" s="220"/>
      <c r="O9" s="225"/>
      <c r="P9" s="225" t="s">
        <v>57</v>
      </c>
      <c r="Q9" s="225"/>
      <c r="R9" s="225"/>
      <c r="S9" s="227">
        <f>'Parish Details'!I12</f>
        <v>2013</v>
      </c>
      <c r="T9" s="227"/>
      <c r="U9" s="227">
        <f>S9-1</f>
        <v>2012</v>
      </c>
      <c r="V9" s="25"/>
    </row>
    <row r="10" spans="1:22" ht="12.75">
      <c r="A10" s="395"/>
      <c r="B10" s="210"/>
      <c r="C10" s="210"/>
      <c r="D10" s="210"/>
      <c r="E10" s="210"/>
      <c r="F10" s="210"/>
      <c r="G10" s="210"/>
      <c r="H10" s="225" t="s">
        <v>59</v>
      </c>
      <c r="I10" s="225"/>
      <c r="J10" s="225"/>
      <c r="K10" s="225" t="s">
        <v>59</v>
      </c>
      <c r="L10" s="225"/>
      <c r="M10" s="225" t="s">
        <v>59</v>
      </c>
      <c r="N10" s="220"/>
      <c r="O10" s="225"/>
      <c r="P10" s="225" t="s">
        <v>59</v>
      </c>
      <c r="Q10" s="225"/>
      <c r="R10" s="225"/>
      <c r="S10" s="225" t="s">
        <v>59</v>
      </c>
      <c r="T10" s="260"/>
      <c r="U10" s="225" t="s">
        <v>59</v>
      </c>
      <c r="V10" s="25"/>
    </row>
    <row r="11" spans="1:23" ht="12.75">
      <c r="A11" s="254"/>
      <c r="B11" s="138" t="s">
        <v>98</v>
      </c>
      <c r="C11" s="394" t="s">
        <v>126</v>
      </c>
      <c r="D11" s="394"/>
      <c r="E11" s="394"/>
      <c r="F11" s="394"/>
      <c r="G11" s="394"/>
      <c r="H11" s="83"/>
      <c r="I11" s="83"/>
      <c r="J11" s="83"/>
      <c r="K11" s="83"/>
      <c r="L11" s="83"/>
      <c r="M11" s="261"/>
      <c r="N11" s="262"/>
      <c r="O11" s="83"/>
      <c r="P11" s="83"/>
      <c r="Q11" s="83"/>
      <c r="R11" s="83"/>
      <c r="S11" s="83"/>
      <c r="T11" s="83"/>
      <c r="U11" s="83"/>
      <c r="V11" s="62"/>
      <c r="W11" s="4"/>
    </row>
    <row r="12" spans="1:23" ht="12.75">
      <c r="A12" s="254"/>
      <c r="B12" s="263"/>
      <c r="C12" s="209" t="s">
        <v>127</v>
      </c>
      <c r="D12" s="210" t="s">
        <v>128</v>
      </c>
      <c r="E12" s="210"/>
      <c r="F12" s="210"/>
      <c r="G12" s="210"/>
      <c r="H12" s="276">
        <v>126599</v>
      </c>
      <c r="I12" s="244"/>
      <c r="J12" s="244"/>
      <c r="K12" s="244">
        <v>0</v>
      </c>
      <c r="L12" s="244"/>
      <c r="M12" s="247">
        <v>1489</v>
      </c>
      <c r="N12" s="264"/>
      <c r="O12" s="244"/>
      <c r="P12" s="244">
        <v>0</v>
      </c>
      <c r="Q12" s="244"/>
      <c r="R12" s="244"/>
      <c r="S12" s="244">
        <f aca="true" t="shared" si="0" ref="S12:S18">SUM(F12:R12)</f>
        <v>128088</v>
      </c>
      <c r="T12" s="244"/>
      <c r="U12" s="244">
        <v>120728</v>
      </c>
      <c r="V12" s="62"/>
      <c r="W12" s="4"/>
    </row>
    <row r="13" spans="1:23" ht="12.75">
      <c r="A13" s="254"/>
      <c r="B13" s="210"/>
      <c r="C13" s="209"/>
      <c r="D13" s="210" t="s">
        <v>129</v>
      </c>
      <c r="E13" s="210"/>
      <c r="F13" s="210"/>
      <c r="G13" s="210"/>
      <c r="H13" s="276">
        <v>32000</v>
      </c>
      <c r="I13" s="244"/>
      <c r="J13" s="244"/>
      <c r="K13" s="244">
        <v>0</v>
      </c>
      <c r="L13" s="244"/>
      <c r="M13" s="247">
        <f>372</f>
        <v>372</v>
      </c>
      <c r="N13" s="264"/>
      <c r="O13" s="244"/>
      <c r="P13" s="244">
        <v>0</v>
      </c>
      <c r="Q13" s="244"/>
      <c r="R13" s="244"/>
      <c r="S13" s="244">
        <f t="shared" si="0"/>
        <v>32372</v>
      </c>
      <c r="T13" s="244"/>
      <c r="U13" s="244">
        <v>30182</v>
      </c>
      <c r="V13" s="62"/>
      <c r="W13" s="4"/>
    </row>
    <row r="14" spans="1:23" ht="12.75">
      <c r="A14" s="254"/>
      <c r="B14" s="210"/>
      <c r="C14" s="265"/>
      <c r="D14" s="210" t="s">
        <v>130</v>
      </c>
      <c r="E14" s="210"/>
      <c r="F14" s="210"/>
      <c r="G14" s="210"/>
      <c r="H14" s="276">
        <v>31649</v>
      </c>
      <c r="I14" s="244"/>
      <c r="J14" s="244"/>
      <c r="K14" s="244">
        <v>0</v>
      </c>
      <c r="L14" s="244"/>
      <c r="M14" s="247">
        <v>0</v>
      </c>
      <c r="N14" s="264"/>
      <c r="O14" s="244"/>
      <c r="P14" s="244">
        <v>0</v>
      </c>
      <c r="Q14" s="244"/>
      <c r="R14" s="244"/>
      <c r="S14" s="244">
        <f t="shared" si="0"/>
        <v>31649</v>
      </c>
      <c r="T14" s="244"/>
      <c r="U14" s="244">
        <v>28960</v>
      </c>
      <c r="V14" s="62"/>
      <c r="W14" s="4"/>
    </row>
    <row r="15" spans="1:23" ht="12.75">
      <c r="A15" s="254"/>
      <c r="B15" s="210"/>
      <c r="C15" s="209" t="s">
        <v>131</v>
      </c>
      <c r="D15" s="210"/>
      <c r="E15" s="210"/>
      <c r="F15" s="210"/>
      <c r="G15" s="210"/>
      <c r="H15" s="276">
        <v>12828</v>
      </c>
      <c r="I15" s="244"/>
      <c r="J15" s="244"/>
      <c r="K15" s="244">
        <v>0</v>
      </c>
      <c r="L15" s="244"/>
      <c r="M15" s="247">
        <v>0</v>
      </c>
      <c r="N15" s="264"/>
      <c r="O15" s="244"/>
      <c r="P15" s="244">
        <v>0</v>
      </c>
      <c r="Q15" s="244"/>
      <c r="R15" s="244"/>
      <c r="S15" s="244">
        <f t="shared" si="0"/>
        <v>12828</v>
      </c>
      <c r="T15" s="244"/>
      <c r="U15" s="244">
        <v>15571</v>
      </c>
      <c r="V15" s="62"/>
      <c r="W15" s="4"/>
    </row>
    <row r="16" spans="1:23" ht="12.75">
      <c r="A16" s="254"/>
      <c r="B16" s="266"/>
      <c r="C16" s="209" t="s">
        <v>221</v>
      </c>
      <c r="D16" s="210"/>
      <c r="E16" s="210"/>
      <c r="F16" s="210"/>
      <c r="G16" s="210"/>
      <c r="H16" s="276">
        <f>11086</f>
        <v>11086</v>
      </c>
      <c r="I16" s="244"/>
      <c r="J16" s="244"/>
      <c r="K16" s="244">
        <v>0</v>
      </c>
      <c r="L16" s="244"/>
      <c r="M16" s="247">
        <v>12100</v>
      </c>
      <c r="N16" s="264"/>
      <c r="O16" s="244"/>
      <c r="P16" s="244">
        <v>900</v>
      </c>
      <c r="Q16" s="244"/>
      <c r="R16" s="244"/>
      <c r="S16" s="244">
        <f t="shared" si="0"/>
        <v>24086</v>
      </c>
      <c r="T16" s="244"/>
      <c r="U16" s="244">
        <v>9168</v>
      </c>
      <c r="V16" s="62"/>
      <c r="W16" s="4"/>
    </row>
    <row r="17" spans="1:23" ht="12.75">
      <c r="A17" s="254"/>
      <c r="B17" s="266"/>
      <c r="C17" s="209" t="s">
        <v>222</v>
      </c>
      <c r="D17" s="210"/>
      <c r="E17" s="210"/>
      <c r="F17" s="210"/>
      <c r="G17" s="210"/>
      <c r="H17" s="244">
        <v>0</v>
      </c>
      <c r="I17" s="244"/>
      <c r="J17" s="244"/>
      <c r="K17" s="244">
        <v>0</v>
      </c>
      <c r="L17" s="244"/>
      <c r="M17" s="247">
        <v>0</v>
      </c>
      <c r="N17" s="264"/>
      <c r="O17" s="244"/>
      <c r="P17" s="244">
        <v>0</v>
      </c>
      <c r="Q17" s="244"/>
      <c r="R17" s="244"/>
      <c r="S17" s="244">
        <f t="shared" si="0"/>
        <v>0</v>
      </c>
      <c r="T17" s="244"/>
      <c r="U17" s="244">
        <v>0</v>
      </c>
      <c r="V17" s="62"/>
      <c r="W17" s="4"/>
    </row>
    <row r="18" spans="1:23" ht="12.75">
      <c r="A18" s="254"/>
      <c r="B18" s="210"/>
      <c r="C18" s="229" t="s">
        <v>281</v>
      </c>
      <c r="D18" s="210"/>
      <c r="E18" s="210"/>
      <c r="F18" s="210"/>
      <c r="G18" s="210"/>
      <c r="H18" s="244">
        <v>0</v>
      </c>
      <c r="I18" s="244"/>
      <c r="J18" s="244"/>
      <c r="K18" s="244">
        <v>0</v>
      </c>
      <c r="L18" s="244"/>
      <c r="M18" s="247">
        <v>0</v>
      </c>
      <c r="N18" s="264"/>
      <c r="O18" s="244"/>
      <c r="P18" s="244">
        <v>0</v>
      </c>
      <c r="Q18" s="244"/>
      <c r="R18" s="244"/>
      <c r="S18" s="244">
        <f t="shared" si="0"/>
        <v>0</v>
      </c>
      <c r="T18" s="244"/>
      <c r="U18" s="244">
        <v>0</v>
      </c>
      <c r="V18" s="62"/>
      <c r="W18" s="4"/>
    </row>
    <row r="19" spans="1:23" ht="3" customHeight="1">
      <c r="A19" s="254"/>
      <c r="B19" s="210"/>
      <c r="C19" s="210"/>
      <c r="D19" s="210"/>
      <c r="E19" s="210"/>
      <c r="F19" s="210"/>
      <c r="G19" s="210"/>
      <c r="H19" s="241"/>
      <c r="I19" s="241"/>
      <c r="J19" s="241"/>
      <c r="K19" s="241"/>
      <c r="L19" s="241"/>
      <c r="M19" s="267"/>
      <c r="N19" s="264"/>
      <c r="O19" s="241"/>
      <c r="P19" s="241"/>
      <c r="Q19" s="241"/>
      <c r="R19" s="241"/>
      <c r="S19" s="241"/>
      <c r="T19" s="241"/>
      <c r="U19" s="241"/>
      <c r="V19" s="62"/>
      <c r="W19" s="4"/>
    </row>
    <row r="20" spans="1:23" ht="12.75">
      <c r="A20" s="254"/>
      <c r="B20" s="210"/>
      <c r="C20" s="210"/>
      <c r="D20" s="210"/>
      <c r="E20" s="210"/>
      <c r="F20" s="210"/>
      <c r="G20" s="210"/>
      <c r="H20" s="240">
        <f>SUM(H11:H19)</f>
        <v>214162</v>
      </c>
      <c r="I20" s="241"/>
      <c r="J20" s="241"/>
      <c r="K20" s="240">
        <f>SUM(K11:K19)</f>
        <v>0</v>
      </c>
      <c r="L20" s="241"/>
      <c r="M20" s="268">
        <f>SUM(M11:M19)</f>
        <v>13961</v>
      </c>
      <c r="N20" s="264"/>
      <c r="O20" s="241"/>
      <c r="P20" s="240">
        <f>SUM(P11:P19)</f>
        <v>900</v>
      </c>
      <c r="Q20" s="241"/>
      <c r="R20" s="241"/>
      <c r="S20" s="242">
        <f>IF(SUM(F20:R20)=SUM(S11:S19),SUM(F20:R20),"Whoops!!")</f>
        <v>229023</v>
      </c>
      <c r="T20" s="243"/>
      <c r="U20" s="268">
        <f>SUM(U11:U19)</f>
        <v>204609</v>
      </c>
      <c r="V20" s="62"/>
      <c r="W20" s="4"/>
    </row>
    <row r="21" spans="1:23" ht="12.75">
      <c r="A21" s="254"/>
      <c r="B21" s="138" t="s">
        <v>99</v>
      </c>
      <c r="C21" s="394" t="s">
        <v>132</v>
      </c>
      <c r="D21" s="394"/>
      <c r="E21" s="394"/>
      <c r="F21" s="394"/>
      <c r="G21" s="394"/>
      <c r="H21" s="244"/>
      <c r="I21" s="244"/>
      <c r="J21" s="244"/>
      <c r="K21" s="244"/>
      <c r="L21" s="244"/>
      <c r="M21" s="244"/>
      <c r="N21" s="244"/>
      <c r="O21" s="244"/>
      <c r="P21" s="244"/>
      <c r="Q21" s="244"/>
      <c r="R21" s="244"/>
      <c r="S21" s="244"/>
      <c r="T21" s="244"/>
      <c r="U21" s="244"/>
      <c r="V21" s="62"/>
      <c r="W21" s="4"/>
    </row>
    <row r="22" spans="1:23" ht="12.75">
      <c r="A22" s="254"/>
      <c r="B22" s="138"/>
      <c r="C22" s="210" t="s">
        <v>245</v>
      </c>
      <c r="D22" s="230"/>
      <c r="E22" s="230"/>
      <c r="F22" s="230"/>
      <c r="G22" s="230"/>
      <c r="H22" s="244">
        <v>14725</v>
      </c>
      <c r="I22" s="244"/>
      <c r="J22" s="244"/>
      <c r="K22" s="244">
        <v>0</v>
      </c>
      <c r="L22" s="244"/>
      <c r="M22" s="244">
        <v>0</v>
      </c>
      <c r="N22" s="244"/>
      <c r="O22" s="244"/>
      <c r="P22" s="244">
        <v>0</v>
      </c>
      <c r="Q22" s="244"/>
      <c r="R22" s="244"/>
      <c r="S22" s="244">
        <f>SUM(F22:R22)</f>
        <v>14725</v>
      </c>
      <c r="T22" s="244"/>
      <c r="U22" s="244">
        <v>14466</v>
      </c>
      <c r="V22" s="62"/>
      <c r="W22" s="4"/>
    </row>
    <row r="23" spans="1:23" ht="12.75">
      <c r="A23" s="254"/>
      <c r="B23" s="138"/>
      <c r="C23" s="269" t="s">
        <v>343</v>
      </c>
      <c r="D23" s="230"/>
      <c r="E23" s="230"/>
      <c r="F23" s="230"/>
      <c r="G23" s="230"/>
      <c r="H23" s="277">
        <f>8264</f>
        <v>8264</v>
      </c>
      <c r="I23" s="244"/>
      <c r="J23" s="244"/>
      <c r="K23" s="244">
        <v>0</v>
      </c>
      <c r="L23" s="244"/>
      <c r="M23" s="244">
        <v>0</v>
      </c>
      <c r="N23" s="244"/>
      <c r="O23" s="244"/>
      <c r="P23" s="244">
        <v>0</v>
      </c>
      <c r="Q23" s="244"/>
      <c r="R23" s="244"/>
      <c r="S23" s="244">
        <f>SUM(F23:R23)</f>
        <v>8264</v>
      </c>
      <c r="T23" s="244"/>
      <c r="U23" s="244">
        <v>0</v>
      </c>
      <c r="V23" s="62"/>
      <c r="W23" s="4"/>
    </row>
    <row r="24" spans="1:23" ht="12.75">
      <c r="A24" s="254"/>
      <c r="B24" s="133"/>
      <c r="C24" s="210"/>
      <c r="D24" s="210"/>
      <c r="E24" s="210"/>
      <c r="F24" s="210"/>
      <c r="G24" s="210"/>
      <c r="H24" s="244"/>
      <c r="I24" s="244"/>
      <c r="J24" s="244"/>
      <c r="K24" s="244"/>
      <c r="L24" s="244"/>
      <c r="M24" s="270"/>
      <c r="N24" s="270"/>
      <c r="O24" s="270"/>
      <c r="P24" s="244"/>
      <c r="Q24" s="244"/>
      <c r="R24" s="244"/>
      <c r="S24" s="244"/>
      <c r="T24" s="244"/>
      <c r="U24" s="244"/>
      <c r="V24" s="62"/>
      <c r="W24" s="4"/>
    </row>
    <row r="25" spans="1:23" ht="12.75">
      <c r="A25" s="254"/>
      <c r="B25" s="133"/>
      <c r="C25" s="210"/>
      <c r="D25" s="210"/>
      <c r="E25" s="210"/>
      <c r="F25" s="210"/>
      <c r="G25" s="210"/>
      <c r="H25" s="244"/>
      <c r="I25" s="244"/>
      <c r="J25" s="244"/>
      <c r="K25" s="244"/>
      <c r="L25" s="244"/>
      <c r="M25" s="270"/>
      <c r="N25" s="270"/>
      <c r="O25" s="270"/>
      <c r="P25" s="244"/>
      <c r="Q25" s="244"/>
      <c r="R25" s="244"/>
      <c r="S25" s="244"/>
      <c r="T25" s="244"/>
      <c r="U25" s="244"/>
      <c r="V25" s="62"/>
      <c r="W25" s="4"/>
    </row>
    <row r="26" spans="1:23" ht="3" customHeight="1">
      <c r="A26" s="254"/>
      <c r="B26" s="210"/>
      <c r="C26" s="210"/>
      <c r="D26" s="210"/>
      <c r="E26" s="210"/>
      <c r="F26" s="210"/>
      <c r="G26" s="210"/>
      <c r="H26" s="244"/>
      <c r="I26" s="244"/>
      <c r="J26" s="244"/>
      <c r="K26" s="244"/>
      <c r="L26" s="244"/>
      <c r="M26" s="270"/>
      <c r="N26" s="270"/>
      <c r="O26" s="270"/>
      <c r="P26" s="244"/>
      <c r="Q26" s="244"/>
      <c r="R26" s="244"/>
      <c r="S26" s="271"/>
      <c r="T26" s="243"/>
      <c r="U26" s="244"/>
      <c r="V26" s="62"/>
      <c r="W26" s="4"/>
    </row>
    <row r="27" spans="1:23" ht="12.75">
      <c r="A27" s="254"/>
      <c r="B27" s="210"/>
      <c r="C27" s="210"/>
      <c r="D27" s="210"/>
      <c r="E27" s="210"/>
      <c r="F27" s="210"/>
      <c r="G27" s="210"/>
      <c r="H27" s="242">
        <f>SUM(H21:H26)</f>
        <v>22989</v>
      </c>
      <c r="I27" s="243"/>
      <c r="J27" s="243"/>
      <c r="K27" s="242">
        <f>SUM(K21:K26)</f>
        <v>0</v>
      </c>
      <c r="L27" s="243"/>
      <c r="M27" s="242">
        <f>SUM(M21:M26)</f>
        <v>0</v>
      </c>
      <c r="N27" s="243"/>
      <c r="O27" s="243"/>
      <c r="P27" s="242">
        <f>SUM(P21:P26)</f>
        <v>0</v>
      </c>
      <c r="Q27" s="241"/>
      <c r="R27" s="272"/>
      <c r="S27" s="242">
        <f>IF(SUM(F27:R27)=SUM(S21:S26),SUM(F27:R27),"Whoops!!")</f>
        <v>22989</v>
      </c>
      <c r="T27" s="243"/>
      <c r="U27" s="242">
        <f>SUM(U21:U26)</f>
        <v>14466</v>
      </c>
      <c r="V27" s="62"/>
      <c r="W27" s="4"/>
    </row>
    <row r="28" spans="1:23" ht="12.75">
      <c r="A28" s="254"/>
      <c r="B28" s="210"/>
      <c r="C28" s="210"/>
      <c r="D28" s="210"/>
      <c r="E28" s="210"/>
      <c r="F28" s="210"/>
      <c r="G28" s="210"/>
      <c r="H28" s="244"/>
      <c r="I28" s="244"/>
      <c r="J28" s="244"/>
      <c r="K28" s="244"/>
      <c r="L28" s="244"/>
      <c r="M28" s="244"/>
      <c r="N28" s="244"/>
      <c r="O28" s="244"/>
      <c r="P28" s="244"/>
      <c r="Q28" s="244"/>
      <c r="R28" s="244"/>
      <c r="S28" s="244"/>
      <c r="T28" s="244"/>
      <c r="U28" s="244"/>
      <c r="V28" s="62"/>
      <c r="W28" s="4"/>
    </row>
    <row r="29" spans="1:23" ht="15" customHeight="1">
      <c r="A29" s="181"/>
      <c r="B29" s="229" t="s">
        <v>97</v>
      </c>
      <c r="C29" s="394" t="s">
        <v>133</v>
      </c>
      <c r="D29" s="394"/>
      <c r="E29" s="394"/>
      <c r="F29" s="394"/>
      <c r="G29" s="394"/>
      <c r="H29" s="244"/>
      <c r="I29" s="244"/>
      <c r="J29" s="244"/>
      <c r="K29" s="244"/>
      <c r="L29" s="244"/>
      <c r="M29" s="247"/>
      <c r="N29" s="244"/>
      <c r="O29" s="244"/>
      <c r="P29" s="244"/>
      <c r="Q29" s="244"/>
      <c r="R29" s="244"/>
      <c r="S29" s="244"/>
      <c r="T29" s="244"/>
      <c r="U29" s="244"/>
      <c r="V29" s="62"/>
      <c r="W29" s="4"/>
    </row>
    <row r="30" spans="1:23" ht="12.75">
      <c r="A30" s="254"/>
      <c r="B30" s="133"/>
      <c r="C30" s="210" t="s">
        <v>76</v>
      </c>
      <c r="D30" s="210"/>
      <c r="E30" s="210"/>
      <c r="F30" s="210"/>
      <c r="G30" s="210"/>
      <c r="H30" s="244"/>
      <c r="I30" s="244"/>
      <c r="J30" s="244"/>
      <c r="K30" s="244"/>
      <c r="L30" s="244"/>
      <c r="M30" s="247"/>
      <c r="N30" s="244"/>
      <c r="O30" s="244"/>
      <c r="P30" s="244"/>
      <c r="Q30" s="244"/>
      <c r="R30" s="244"/>
      <c r="S30" s="244"/>
      <c r="T30" s="244"/>
      <c r="U30" s="244"/>
      <c r="V30" s="62"/>
      <c r="W30" s="4"/>
    </row>
    <row r="31" spans="1:23" ht="12.75">
      <c r="A31" s="254"/>
      <c r="B31" s="133"/>
      <c r="C31" s="210" t="s">
        <v>134</v>
      </c>
      <c r="D31" s="210"/>
      <c r="E31" s="210"/>
      <c r="F31" s="210"/>
      <c r="G31" s="210"/>
      <c r="H31" s="277">
        <f>1584+14-953</f>
        <v>645</v>
      </c>
      <c r="I31" s="244"/>
      <c r="J31" s="244"/>
      <c r="K31" s="244">
        <v>0</v>
      </c>
      <c r="L31" s="244"/>
      <c r="M31" s="247">
        <v>0</v>
      </c>
      <c r="N31" s="244"/>
      <c r="O31" s="244"/>
      <c r="P31" s="244">
        <v>953</v>
      </c>
      <c r="Q31" s="244"/>
      <c r="R31" s="244"/>
      <c r="S31" s="244">
        <f>SUM(F31:R31)</f>
        <v>1598</v>
      </c>
      <c r="T31" s="244"/>
      <c r="U31" s="244">
        <v>1649</v>
      </c>
      <c r="V31" s="62"/>
      <c r="W31" s="4"/>
    </row>
    <row r="32" spans="1:23" ht="12.75">
      <c r="A32" s="254"/>
      <c r="B32" s="133"/>
      <c r="C32" s="209"/>
      <c r="D32" s="210"/>
      <c r="E32" s="210"/>
      <c r="F32" s="210"/>
      <c r="G32" s="210"/>
      <c r="H32" s="244"/>
      <c r="I32" s="244"/>
      <c r="J32" s="244"/>
      <c r="K32" s="244"/>
      <c r="L32" s="244"/>
      <c r="M32" s="247"/>
      <c r="N32" s="244"/>
      <c r="O32" s="244"/>
      <c r="P32" s="244"/>
      <c r="Q32" s="244"/>
      <c r="R32" s="244"/>
      <c r="S32" s="244"/>
      <c r="T32" s="244"/>
      <c r="U32" s="244"/>
      <c r="V32" s="62"/>
      <c r="W32" s="4"/>
    </row>
    <row r="33" spans="1:23" ht="12.75">
      <c r="A33" s="254"/>
      <c r="B33" s="133"/>
      <c r="C33" s="210"/>
      <c r="D33" s="210"/>
      <c r="E33" s="210"/>
      <c r="F33" s="210"/>
      <c r="G33" s="210"/>
      <c r="H33" s="244"/>
      <c r="I33" s="244"/>
      <c r="J33" s="244"/>
      <c r="K33" s="244"/>
      <c r="L33" s="244"/>
      <c r="M33" s="267"/>
      <c r="N33" s="241"/>
      <c r="O33" s="241"/>
      <c r="P33" s="244"/>
      <c r="Q33" s="244"/>
      <c r="R33" s="244"/>
      <c r="S33" s="244"/>
      <c r="T33" s="244"/>
      <c r="U33" s="244"/>
      <c r="V33" s="62"/>
      <c r="W33" s="4"/>
    </row>
    <row r="34" spans="1:23" ht="3" customHeight="1">
      <c r="A34" s="254"/>
      <c r="B34" s="210"/>
      <c r="C34" s="210"/>
      <c r="D34" s="210"/>
      <c r="E34" s="210"/>
      <c r="F34" s="210"/>
      <c r="G34" s="210"/>
      <c r="H34" s="244"/>
      <c r="I34" s="244"/>
      <c r="J34" s="244"/>
      <c r="K34" s="244"/>
      <c r="L34" s="244"/>
      <c r="M34" s="241"/>
      <c r="N34" s="241"/>
      <c r="O34" s="241"/>
      <c r="P34" s="241"/>
      <c r="Q34" s="241"/>
      <c r="R34" s="241"/>
      <c r="S34" s="244"/>
      <c r="T34" s="244"/>
      <c r="U34" s="244"/>
      <c r="V34" s="62"/>
      <c r="W34" s="4"/>
    </row>
    <row r="35" spans="1:23" ht="12.75">
      <c r="A35" s="254"/>
      <c r="B35" s="210"/>
      <c r="C35" s="210"/>
      <c r="D35" s="210"/>
      <c r="E35" s="210"/>
      <c r="F35" s="210"/>
      <c r="G35" s="210"/>
      <c r="H35" s="273">
        <f>SUM(H29:H34)</f>
        <v>645</v>
      </c>
      <c r="I35" s="274"/>
      <c r="J35" s="274"/>
      <c r="K35" s="273">
        <f>SUM(K29:K34)</f>
        <v>0</v>
      </c>
      <c r="L35" s="274"/>
      <c r="M35" s="273">
        <f>SUM(M29:M34)</f>
        <v>0</v>
      </c>
      <c r="N35" s="241"/>
      <c r="O35" s="241"/>
      <c r="P35" s="273">
        <f>SUM(P29:P34)</f>
        <v>953</v>
      </c>
      <c r="Q35" s="241"/>
      <c r="R35" s="241"/>
      <c r="S35" s="242">
        <f>IF(SUM(F35:R35)=SUM(S29:S34),SUM(F35:R35),"Whoops!!")</f>
        <v>1598</v>
      </c>
      <c r="T35" s="274"/>
      <c r="U35" s="240">
        <f>SUM(U29:U34)</f>
        <v>1649</v>
      </c>
      <c r="V35" s="62"/>
      <c r="W35" s="4"/>
    </row>
    <row r="36" spans="1:23" ht="12.75">
      <c r="A36" s="254"/>
      <c r="B36" s="210"/>
      <c r="C36" s="210"/>
      <c r="D36" s="210"/>
      <c r="E36" s="210"/>
      <c r="F36" s="210"/>
      <c r="G36" s="210"/>
      <c r="H36" s="244"/>
      <c r="I36" s="244"/>
      <c r="J36" s="244"/>
      <c r="K36" s="244"/>
      <c r="L36" s="244"/>
      <c r="M36" s="244"/>
      <c r="N36" s="244"/>
      <c r="O36" s="244"/>
      <c r="P36" s="244"/>
      <c r="Q36" s="244"/>
      <c r="R36" s="244"/>
      <c r="S36" s="244"/>
      <c r="T36" s="244"/>
      <c r="U36" s="244"/>
      <c r="V36" s="62"/>
      <c r="W36" s="4"/>
    </row>
    <row r="37" spans="1:23" ht="12.75">
      <c r="A37" s="254"/>
      <c r="B37" s="229" t="s">
        <v>100</v>
      </c>
      <c r="C37" s="394" t="s">
        <v>135</v>
      </c>
      <c r="D37" s="394"/>
      <c r="E37" s="394"/>
      <c r="F37" s="394"/>
      <c r="G37" s="394"/>
      <c r="H37" s="244"/>
      <c r="I37" s="244"/>
      <c r="J37" s="244"/>
      <c r="K37" s="244"/>
      <c r="L37" s="244"/>
      <c r="M37" s="244"/>
      <c r="N37" s="244"/>
      <c r="O37" s="244"/>
      <c r="P37" s="244"/>
      <c r="Q37" s="244"/>
      <c r="R37" s="244"/>
      <c r="S37" s="244"/>
      <c r="T37" s="244"/>
      <c r="U37" s="244"/>
      <c r="V37" s="62"/>
      <c r="W37" s="4"/>
    </row>
    <row r="38" spans="1:23" ht="12.75">
      <c r="A38" s="254"/>
      <c r="B38" s="133"/>
      <c r="C38" s="210"/>
      <c r="D38" s="210"/>
      <c r="E38" s="210"/>
      <c r="F38" s="210"/>
      <c r="G38" s="210"/>
      <c r="H38" s="276"/>
      <c r="I38" s="244"/>
      <c r="J38" s="244"/>
      <c r="K38" s="244"/>
      <c r="L38" s="244"/>
      <c r="M38" s="244"/>
      <c r="N38" s="244"/>
      <c r="O38" s="244"/>
      <c r="P38" s="244"/>
      <c r="Q38" s="244"/>
      <c r="R38" s="244"/>
      <c r="S38" s="244"/>
      <c r="T38" s="244"/>
      <c r="U38" s="244"/>
      <c r="V38" s="62"/>
      <c r="W38" s="4"/>
    </row>
    <row r="39" spans="1:23" ht="12.75">
      <c r="A39" s="254"/>
      <c r="B39" s="133"/>
      <c r="C39" s="210" t="s">
        <v>246</v>
      </c>
      <c r="D39" s="210"/>
      <c r="E39" s="210"/>
      <c r="F39" s="210"/>
      <c r="G39" s="210"/>
      <c r="H39" s="276">
        <v>21834</v>
      </c>
      <c r="I39" s="244"/>
      <c r="J39" s="244"/>
      <c r="K39" s="244">
        <v>0</v>
      </c>
      <c r="L39" s="244"/>
      <c r="M39" s="244">
        <v>0</v>
      </c>
      <c r="N39" s="244"/>
      <c r="O39" s="244"/>
      <c r="P39" s="244">
        <v>0</v>
      </c>
      <c r="Q39" s="244"/>
      <c r="R39" s="244"/>
      <c r="S39" s="244">
        <f>SUM(F39:R39)</f>
        <v>21834</v>
      </c>
      <c r="T39" s="244"/>
      <c r="U39" s="244">
        <v>12500</v>
      </c>
      <c r="V39" s="62"/>
      <c r="W39" s="4"/>
    </row>
    <row r="40" spans="1:23" ht="12.75">
      <c r="A40" s="254"/>
      <c r="B40" s="133"/>
      <c r="C40" s="210" t="s">
        <v>263</v>
      </c>
      <c r="D40" s="210"/>
      <c r="E40" s="210"/>
      <c r="F40" s="210"/>
      <c r="G40" s="210"/>
      <c r="H40" s="276">
        <v>9743</v>
      </c>
      <c r="I40" s="244"/>
      <c r="J40" s="244"/>
      <c r="K40" s="244">
        <v>0</v>
      </c>
      <c r="L40" s="244"/>
      <c r="M40" s="244">
        <v>0</v>
      </c>
      <c r="N40" s="244"/>
      <c r="O40" s="244"/>
      <c r="P40" s="244">
        <v>0</v>
      </c>
      <c r="Q40" s="244"/>
      <c r="R40" s="244"/>
      <c r="S40" s="244">
        <f>SUM(F40:R40)</f>
        <v>9743</v>
      </c>
      <c r="T40" s="244"/>
      <c r="U40" s="244">
        <v>5117</v>
      </c>
      <c r="V40" s="62"/>
      <c r="W40" s="4"/>
    </row>
    <row r="41" spans="1:23" ht="12.75">
      <c r="A41" s="254"/>
      <c r="B41" s="133"/>
      <c r="C41" s="269" t="s">
        <v>283</v>
      </c>
      <c r="D41" s="210"/>
      <c r="E41" s="210"/>
      <c r="F41" s="210"/>
      <c r="G41" s="210"/>
      <c r="H41" s="276">
        <v>0</v>
      </c>
      <c r="I41" s="244"/>
      <c r="J41" s="244"/>
      <c r="K41" s="244">
        <v>0</v>
      </c>
      <c r="L41" s="244"/>
      <c r="M41" s="244">
        <v>0</v>
      </c>
      <c r="N41" s="244"/>
      <c r="O41" s="244"/>
      <c r="P41" s="244">
        <v>0</v>
      </c>
      <c r="Q41" s="244"/>
      <c r="R41" s="244"/>
      <c r="S41" s="244">
        <f>SUM(F41:R41)</f>
        <v>0</v>
      </c>
      <c r="T41" s="244"/>
      <c r="U41" s="244">
        <v>848</v>
      </c>
      <c r="V41" s="62"/>
      <c r="W41" s="4"/>
    </row>
    <row r="42" spans="1:23" ht="4.5" customHeight="1">
      <c r="A42" s="254"/>
      <c r="B42" s="209"/>
      <c r="C42" s="210"/>
      <c r="D42" s="210"/>
      <c r="E42" s="210"/>
      <c r="F42" s="210"/>
      <c r="G42" s="210"/>
      <c r="H42" s="244"/>
      <c r="I42" s="244"/>
      <c r="J42" s="244"/>
      <c r="K42" s="244"/>
      <c r="L42" s="244"/>
      <c r="M42" s="270"/>
      <c r="N42" s="270"/>
      <c r="O42" s="270"/>
      <c r="P42" s="244"/>
      <c r="Q42" s="244"/>
      <c r="R42" s="244"/>
      <c r="S42" s="244"/>
      <c r="T42" s="244"/>
      <c r="U42" s="244"/>
      <c r="V42" s="62"/>
      <c r="W42" s="4"/>
    </row>
    <row r="43" spans="1:23" ht="12.75">
      <c r="A43" s="254"/>
      <c r="B43" s="210"/>
      <c r="C43" s="210"/>
      <c r="D43" s="210"/>
      <c r="E43" s="210"/>
      <c r="F43" s="210"/>
      <c r="G43" s="210"/>
      <c r="H43" s="240">
        <f>SUM(H37:H42)</f>
        <v>31577</v>
      </c>
      <c r="I43" s="244"/>
      <c r="J43" s="244"/>
      <c r="K43" s="240">
        <f>SUM(K37:K42)</f>
        <v>0</v>
      </c>
      <c r="L43" s="244"/>
      <c r="M43" s="240">
        <f>SUM(M38:M42)</f>
        <v>0</v>
      </c>
      <c r="N43" s="244"/>
      <c r="O43" s="244"/>
      <c r="P43" s="240">
        <f>SUM(P38:P42)</f>
        <v>0</v>
      </c>
      <c r="Q43" s="244"/>
      <c r="R43" s="244"/>
      <c r="S43" s="242">
        <f>IF(SUM(F43:R43)=SUM(S37:S42),SUM(F43:R43),"Whoops!!")</f>
        <v>31577</v>
      </c>
      <c r="T43" s="244"/>
      <c r="U43" s="242">
        <f>SUM(U37:U42)</f>
        <v>18465</v>
      </c>
      <c r="V43" s="62"/>
      <c r="W43" s="4"/>
    </row>
    <row r="44" spans="1:23" ht="12.75">
      <c r="A44" s="254"/>
      <c r="B44" s="210"/>
      <c r="C44" s="210"/>
      <c r="D44" s="210"/>
      <c r="E44" s="210"/>
      <c r="F44" s="210"/>
      <c r="G44" s="210"/>
      <c r="H44" s="241"/>
      <c r="I44" s="244"/>
      <c r="J44" s="244"/>
      <c r="K44" s="244"/>
      <c r="L44" s="244"/>
      <c r="M44" s="241"/>
      <c r="N44" s="244"/>
      <c r="O44" s="244"/>
      <c r="P44" s="241"/>
      <c r="Q44" s="244"/>
      <c r="R44" s="244"/>
      <c r="S44" s="243"/>
      <c r="T44" s="244"/>
      <c r="U44" s="243"/>
      <c r="V44" s="62"/>
      <c r="W44" s="4"/>
    </row>
    <row r="45" spans="1:23" ht="12.75">
      <c r="A45" s="254"/>
      <c r="B45" s="210"/>
      <c r="C45" s="210"/>
      <c r="D45" s="210"/>
      <c r="E45" s="210"/>
      <c r="F45" s="210"/>
      <c r="G45" s="210"/>
      <c r="H45" s="213"/>
      <c r="I45" s="213"/>
      <c r="J45" s="213"/>
      <c r="K45" s="213"/>
      <c r="L45" s="213"/>
      <c r="M45" s="213"/>
      <c r="N45" s="213"/>
      <c r="O45" s="213"/>
      <c r="P45" s="213"/>
      <c r="Q45" s="213"/>
      <c r="R45" s="213"/>
      <c r="S45" s="245"/>
      <c r="T45" s="213"/>
      <c r="U45" s="213"/>
      <c r="V45" s="62"/>
      <c r="W45" s="4"/>
    </row>
    <row r="46" spans="1:23" ht="3" customHeight="1">
      <c r="A46" s="254"/>
      <c r="B46" s="210"/>
      <c r="C46" s="210"/>
      <c r="D46" s="210"/>
      <c r="E46" s="210"/>
      <c r="F46" s="210"/>
      <c r="G46" s="210"/>
      <c r="H46" s="213"/>
      <c r="I46" s="213"/>
      <c r="J46" s="213"/>
      <c r="K46" s="213"/>
      <c r="L46" s="213"/>
      <c r="M46" s="213"/>
      <c r="N46" s="213"/>
      <c r="O46" s="213"/>
      <c r="P46" s="213"/>
      <c r="Q46" s="213"/>
      <c r="R46" s="213"/>
      <c r="S46" s="213"/>
      <c r="T46" s="213"/>
      <c r="U46" s="213"/>
      <c r="V46" s="62"/>
      <c r="W46" s="4"/>
    </row>
    <row r="47" spans="1:23" ht="13.5" thickBot="1">
      <c r="A47" s="254"/>
      <c r="B47" s="224" t="s">
        <v>62</v>
      </c>
      <c r="C47" s="210"/>
      <c r="D47" s="210"/>
      <c r="E47" s="210"/>
      <c r="F47" s="210"/>
      <c r="G47" s="210"/>
      <c r="H47" s="251">
        <f>H20+H27+H35+H43</f>
        <v>269373</v>
      </c>
      <c r="I47" s="275"/>
      <c r="J47" s="275"/>
      <c r="K47" s="251">
        <f>K20+K27+K35+K43</f>
        <v>0</v>
      </c>
      <c r="L47" s="275"/>
      <c r="M47" s="251">
        <f>M20+M27+M35+M43</f>
        <v>13961</v>
      </c>
      <c r="N47" s="275"/>
      <c r="O47" s="275"/>
      <c r="P47" s="251">
        <f>P20+P27+P35+P43</f>
        <v>1853</v>
      </c>
      <c r="Q47" s="275"/>
      <c r="R47" s="275"/>
      <c r="S47" s="253">
        <f>IF((+S20+S27+S35+S43)=SUM(F47:Q47),(+S20+S27+S35+S43),"Whoops!!")</f>
        <v>285187</v>
      </c>
      <c r="T47" s="275"/>
      <c r="U47" s="251">
        <f>U20+U27+U35+U43</f>
        <v>239189</v>
      </c>
      <c r="V47" s="62"/>
      <c r="W47" s="4"/>
    </row>
    <row r="48" spans="1:23" ht="13.5" thickTop="1">
      <c r="A48" s="254"/>
      <c r="B48" s="224"/>
      <c r="C48" s="224"/>
      <c r="D48" s="210"/>
      <c r="E48" s="210"/>
      <c r="F48" s="210"/>
      <c r="G48" s="210"/>
      <c r="H48" s="213"/>
      <c r="I48" s="213"/>
      <c r="J48" s="213"/>
      <c r="K48" s="213"/>
      <c r="L48" s="213"/>
      <c r="M48" s="213"/>
      <c r="N48" s="213"/>
      <c r="O48" s="213"/>
      <c r="P48" s="213"/>
      <c r="Q48" s="213"/>
      <c r="R48" s="213"/>
      <c r="S48" s="213"/>
      <c r="T48" s="213"/>
      <c r="U48" s="213"/>
      <c r="V48" s="62"/>
      <c r="W48" s="4"/>
    </row>
    <row r="49" spans="1:23" ht="12.75">
      <c r="A49" s="80"/>
      <c r="B49" s="25"/>
      <c r="C49" s="25"/>
      <c r="D49" s="25"/>
      <c r="E49" s="25"/>
      <c r="F49" s="25"/>
      <c r="G49" s="25"/>
      <c r="H49" s="62"/>
      <c r="I49" s="62"/>
      <c r="J49" s="62"/>
      <c r="K49" s="83"/>
      <c r="L49" s="62"/>
      <c r="M49" s="62"/>
      <c r="N49" s="62"/>
      <c r="O49" s="62"/>
      <c r="P49" s="62"/>
      <c r="Q49" s="62"/>
      <c r="R49" s="62"/>
      <c r="S49" s="62"/>
      <c r="T49" s="62"/>
      <c r="U49" s="62"/>
      <c r="V49" s="62"/>
      <c r="W49" s="4"/>
    </row>
    <row r="50" spans="1:23" ht="12.75">
      <c r="A50" s="80"/>
      <c r="B50" s="25"/>
      <c r="C50" s="25"/>
      <c r="D50" s="25"/>
      <c r="E50" s="25"/>
      <c r="F50" s="25"/>
      <c r="G50" s="25"/>
      <c r="H50" s="62"/>
      <c r="I50" s="62"/>
      <c r="J50" s="62"/>
      <c r="K50" s="62"/>
      <c r="L50" s="62"/>
      <c r="M50" s="62"/>
      <c r="N50" s="62"/>
      <c r="O50" s="62"/>
      <c r="P50" s="62"/>
      <c r="Q50" s="62"/>
      <c r="R50" s="62"/>
      <c r="S50" s="62"/>
      <c r="T50" s="62"/>
      <c r="U50" s="62"/>
      <c r="V50" s="62"/>
      <c r="W50" s="4"/>
    </row>
    <row r="51" spans="1:23" ht="12.75">
      <c r="A51" s="80"/>
      <c r="B51" s="25"/>
      <c r="C51" s="25"/>
      <c r="D51" s="25"/>
      <c r="E51" s="25"/>
      <c r="F51" s="25"/>
      <c r="G51" s="25"/>
      <c r="H51" s="62"/>
      <c r="I51" s="62"/>
      <c r="J51" s="62"/>
      <c r="K51" s="62"/>
      <c r="L51" s="62"/>
      <c r="M51" s="62"/>
      <c r="N51" s="62"/>
      <c r="O51" s="62"/>
      <c r="P51" s="62"/>
      <c r="Q51" s="62"/>
      <c r="R51" s="62"/>
      <c r="S51" s="62"/>
      <c r="T51" s="62"/>
      <c r="U51" s="62"/>
      <c r="V51" s="62"/>
      <c r="W51" s="4"/>
    </row>
    <row r="52" spans="8:23" ht="12.75">
      <c r="H52" s="4"/>
      <c r="I52" s="4"/>
      <c r="J52" s="4"/>
      <c r="K52" s="4"/>
      <c r="L52" s="4"/>
      <c r="M52" s="4"/>
      <c r="N52" s="4"/>
      <c r="O52" s="4"/>
      <c r="P52" s="4"/>
      <c r="Q52" s="4"/>
      <c r="R52" s="4"/>
      <c r="S52" s="4"/>
      <c r="T52" s="4"/>
      <c r="U52" s="4"/>
      <c r="V52" s="4"/>
      <c r="W52" s="4"/>
    </row>
    <row r="53" spans="8:23" ht="12.75">
      <c r="H53" s="4"/>
      <c r="I53" s="4"/>
      <c r="J53" s="4"/>
      <c r="K53" s="4"/>
      <c r="L53" s="4"/>
      <c r="M53" s="4"/>
      <c r="N53" s="4"/>
      <c r="O53" s="4"/>
      <c r="P53" s="4"/>
      <c r="Q53" s="4"/>
      <c r="R53" s="4"/>
      <c r="S53" s="4"/>
      <c r="T53" s="4"/>
      <c r="U53" s="4"/>
      <c r="V53" s="4"/>
      <c r="W53" s="4"/>
    </row>
    <row r="54" spans="8:23" ht="12.75">
      <c r="H54" s="4"/>
      <c r="I54" s="4"/>
      <c r="J54" s="4"/>
      <c r="K54" s="4"/>
      <c r="L54" s="4"/>
      <c r="M54" s="4"/>
      <c r="N54" s="4"/>
      <c r="O54" s="4"/>
      <c r="P54" s="4"/>
      <c r="Q54" s="4"/>
      <c r="R54" s="4"/>
      <c r="S54" s="4"/>
      <c r="T54" s="4"/>
      <c r="U54" s="4"/>
      <c r="V54" s="4"/>
      <c r="W54" s="4"/>
    </row>
    <row r="55" spans="8:23" ht="12.75">
      <c r="H55" s="4"/>
      <c r="I55" s="4"/>
      <c r="J55" s="4"/>
      <c r="K55" s="4"/>
      <c r="L55" s="4"/>
      <c r="M55" s="4"/>
      <c r="N55" s="4"/>
      <c r="O55" s="4"/>
      <c r="P55" s="4"/>
      <c r="Q55" s="4"/>
      <c r="R55" s="4"/>
      <c r="S55" s="4"/>
      <c r="T55" s="4"/>
      <c r="U55" s="4"/>
      <c r="V55" s="4"/>
      <c r="W55" s="4"/>
    </row>
    <row r="56" spans="8:23" ht="12.75">
      <c r="H56" s="4"/>
      <c r="I56" s="4"/>
      <c r="J56" s="4"/>
      <c r="K56" s="4"/>
      <c r="L56" s="4"/>
      <c r="M56" s="4"/>
      <c r="N56" s="4"/>
      <c r="O56" s="4"/>
      <c r="P56" s="4"/>
      <c r="Q56" s="4"/>
      <c r="R56" s="4"/>
      <c r="S56" s="4"/>
      <c r="T56" s="4"/>
      <c r="U56" s="4"/>
      <c r="V56" s="4"/>
      <c r="W56" s="4"/>
    </row>
    <row r="57" spans="8:23" ht="12.75">
      <c r="H57" s="4"/>
      <c r="I57" s="4"/>
      <c r="J57" s="4"/>
      <c r="K57" s="4"/>
      <c r="L57" s="4"/>
      <c r="M57" s="4"/>
      <c r="N57" s="4"/>
      <c r="O57" s="4"/>
      <c r="P57" s="4"/>
      <c r="Q57" s="4"/>
      <c r="R57" s="4"/>
      <c r="S57" s="4"/>
      <c r="T57" s="4"/>
      <c r="U57" s="4"/>
      <c r="V57" s="4"/>
      <c r="W57" s="4"/>
    </row>
    <row r="58" spans="8:23" ht="12.75">
      <c r="H58" s="4"/>
      <c r="I58" s="4"/>
      <c r="J58" s="4"/>
      <c r="K58" s="4"/>
      <c r="L58" s="4"/>
      <c r="M58" s="4"/>
      <c r="N58" s="4"/>
      <c r="O58" s="4"/>
      <c r="P58" s="4"/>
      <c r="Q58" s="4"/>
      <c r="R58" s="4"/>
      <c r="S58" s="4"/>
      <c r="T58" s="4"/>
      <c r="U58" s="4"/>
      <c r="V58" s="4"/>
      <c r="W58" s="4"/>
    </row>
    <row r="59" spans="8:23" ht="12.75">
      <c r="H59" s="4"/>
      <c r="I59" s="4"/>
      <c r="J59" s="4"/>
      <c r="K59" s="4"/>
      <c r="L59" s="4"/>
      <c r="M59" s="4"/>
      <c r="N59" s="4"/>
      <c r="O59" s="4"/>
      <c r="P59" s="4"/>
      <c r="Q59" s="4"/>
      <c r="R59" s="4"/>
      <c r="S59" s="4"/>
      <c r="T59" s="4"/>
      <c r="U59" s="4"/>
      <c r="V59" s="4"/>
      <c r="W59" s="4"/>
    </row>
    <row r="60" spans="8:23" ht="12.75">
      <c r="H60" s="4"/>
      <c r="I60" s="4"/>
      <c r="J60" s="4"/>
      <c r="K60" s="4"/>
      <c r="L60" s="4"/>
      <c r="M60" s="4"/>
      <c r="N60" s="4"/>
      <c r="O60" s="4"/>
      <c r="P60" s="4"/>
      <c r="Q60" s="4"/>
      <c r="R60" s="4"/>
      <c r="S60" s="4"/>
      <c r="T60" s="4"/>
      <c r="U60" s="4"/>
      <c r="V60" s="4"/>
      <c r="W60" s="4"/>
    </row>
    <row r="61" spans="8:23" ht="12.75">
      <c r="H61" s="4"/>
      <c r="I61" s="4"/>
      <c r="J61" s="4"/>
      <c r="K61" s="4"/>
      <c r="L61" s="4"/>
      <c r="M61" s="4"/>
      <c r="N61" s="4"/>
      <c r="O61" s="4"/>
      <c r="P61" s="4"/>
      <c r="Q61" s="4"/>
      <c r="R61" s="4"/>
      <c r="S61" s="4"/>
      <c r="T61" s="4"/>
      <c r="U61" s="4"/>
      <c r="V61" s="4"/>
      <c r="W61" s="4"/>
    </row>
    <row r="62" spans="8:23" ht="12.75">
      <c r="H62" s="4"/>
      <c r="I62" s="4"/>
      <c r="J62" s="4"/>
      <c r="K62" s="4"/>
      <c r="L62" s="4"/>
      <c r="M62" s="4"/>
      <c r="N62" s="4"/>
      <c r="O62" s="4"/>
      <c r="P62" s="4"/>
      <c r="Q62" s="4"/>
      <c r="R62" s="4"/>
      <c r="S62" s="4"/>
      <c r="T62" s="4"/>
      <c r="U62" s="4"/>
      <c r="V62" s="4"/>
      <c r="W62" s="4"/>
    </row>
    <row r="63" spans="8:23" ht="12.75">
      <c r="H63" s="4"/>
      <c r="I63" s="4"/>
      <c r="J63" s="4"/>
      <c r="K63" s="4"/>
      <c r="L63" s="4"/>
      <c r="M63" s="4"/>
      <c r="N63" s="4"/>
      <c r="O63" s="4"/>
      <c r="P63" s="4"/>
      <c r="Q63" s="4"/>
      <c r="R63" s="4"/>
      <c r="S63" s="4"/>
      <c r="T63" s="4"/>
      <c r="U63" s="4"/>
      <c r="V63" s="4"/>
      <c r="W63" s="4"/>
    </row>
    <row r="64" spans="8:23" ht="12.75">
      <c r="H64" s="4"/>
      <c r="I64" s="4"/>
      <c r="J64" s="4"/>
      <c r="K64" s="4"/>
      <c r="L64" s="4"/>
      <c r="M64" s="4"/>
      <c r="N64" s="4"/>
      <c r="O64" s="4"/>
      <c r="P64" s="4"/>
      <c r="Q64" s="4"/>
      <c r="R64" s="4"/>
      <c r="S64" s="4"/>
      <c r="T64" s="4"/>
      <c r="U64" s="4"/>
      <c r="V64" s="4"/>
      <c r="W64" s="4"/>
    </row>
  </sheetData>
  <sheetProtection/>
  <mergeCells count="9">
    <mergeCell ref="C29:G29"/>
    <mergeCell ref="C21:G21"/>
    <mergeCell ref="C37:G37"/>
    <mergeCell ref="A9:A10"/>
    <mergeCell ref="C11:G11"/>
    <mergeCell ref="B2:S2"/>
    <mergeCell ref="B3:S3"/>
    <mergeCell ref="B4:S4"/>
    <mergeCell ref="B5:S5"/>
  </mergeCells>
  <printOptions/>
  <pageMargins left="0.5118110236220472" right="0.5118110236220472" top="0.7480314960629921" bottom="0.5511811023622047" header="0.5118110236220472" footer="0.5118110236220472"/>
  <pageSetup fitToHeight="1" fitToWidth="1" horizontalDpi="300" verticalDpi="300" orientation="portrait" scale="75" r:id="rId1"/>
</worksheet>
</file>

<file path=xl/worksheets/sheet11.xml><?xml version="1.0" encoding="utf-8"?>
<worksheet xmlns="http://schemas.openxmlformats.org/spreadsheetml/2006/main" xmlns:r="http://schemas.openxmlformats.org/officeDocument/2006/relationships">
  <sheetPr>
    <pageSetUpPr fitToPage="1"/>
  </sheetPr>
  <dimension ref="A1:V62"/>
  <sheetViews>
    <sheetView view="pageBreakPreview" zoomScale="75" zoomScaleNormal="75" zoomScaleSheetLayoutView="75" zoomScalePageLayoutView="0" workbookViewId="0" topLeftCell="A1">
      <selection activeCell="P15" sqref="P15"/>
    </sheetView>
  </sheetViews>
  <sheetFormatPr defaultColWidth="9.140625" defaultRowHeight="12.75"/>
  <cols>
    <col min="1" max="1" width="8.00390625" style="82" customWidth="1"/>
    <col min="2" max="2" width="4.57421875" style="15" customWidth="1"/>
    <col min="3" max="3" width="2.140625" style="15" customWidth="1"/>
    <col min="4" max="4" width="28.28125" style="15" customWidth="1"/>
    <col min="5" max="5" width="1.421875" style="15" customWidth="1"/>
    <col min="6" max="6" width="1.1484375" style="15" customWidth="1"/>
    <col min="7" max="7" width="11.421875" style="15" customWidth="1"/>
    <col min="8" max="10" width="1.421875" style="15" customWidth="1"/>
    <col min="11" max="11" width="9.8515625" style="15" customWidth="1"/>
    <col min="12" max="12" width="1.421875" style="15" customWidth="1"/>
    <col min="13" max="13" width="10.28125" style="15" customWidth="1"/>
    <col min="14" max="15" width="2.28125" style="15" customWidth="1"/>
    <col min="16" max="16" width="9.421875" style="15" customWidth="1"/>
    <col min="17" max="17" width="2.28125" style="15" customWidth="1"/>
    <col min="18" max="18" width="2.28125" style="0" customWidth="1"/>
    <col min="19" max="19" width="10.421875" style="25" customWidth="1"/>
    <col min="20" max="20" width="4.7109375" style="0" customWidth="1"/>
    <col min="21" max="21" width="10.28125" style="0" customWidth="1"/>
  </cols>
  <sheetData>
    <row r="1" spans="2:22" ht="12.75">
      <c r="B1" s="25"/>
      <c r="C1" s="25"/>
      <c r="D1" s="25"/>
      <c r="E1" s="25"/>
      <c r="F1" s="25"/>
      <c r="G1" s="25"/>
      <c r="H1" s="25"/>
      <c r="I1" s="25"/>
      <c r="J1" s="25"/>
      <c r="K1" s="25"/>
      <c r="L1" s="25"/>
      <c r="M1" s="25"/>
      <c r="N1" s="25"/>
      <c r="O1" s="25"/>
      <c r="P1" s="25"/>
      <c r="Q1" s="25"/>
      <c r="R1" s="25"/>
      <c r="T1" s="152" t="s">
        <v>308</v>
      </c>
      <c r="U1" s="25"/>
      <c r="V1" s="25"/>
    </row>
    <row r="2" spans="1:22" ht="15.75">
      <c r="A2" s="208"/>
      <c r="B2" s="219" t="s">
        <v>50</v>
      </c>
      <c r="C2" s="220"/>
      <c r="D2" s="220"/>
      <c r="E2" s="220"/>
      <c r="F2" s="220"/>
      <c r="G2" s="220"/>
      <c r="H2" s="220"/>
      <c r="I2" s="220"/>
      <c r="J2" s="220"/>
      <c r="K2" s="220"/>
      <c r="L2" s="220"/>
      <c r="M2" s="221"/>
      <c r="N2" s="220"/>
      <c r="O2" s="220"/>
      <c r="P2" s="220"/>
      <c r="Q2" s="220"/>
      <c r="R2" s="220"/>
      <c r="S2" s="220"/>
      <c r="T2" s="220"/>
      <c r="U2" s="220"/>
      <c r="V2" s="210"/>
    </row>
    <row r="3" spans="1:22" ht="15.75">
      <c r="A3" s="208"/>
      <c r="B3" s="219" t="str">
        <f>'Parish Details'!I8</f>
        <v>ST PETER'S CHURCH</v>
      </c>
      <c r="C3" s="219"/>
      <c r="D3" s="220"/>
      <c r="E3" s="220"/>
      <c r="F3" s="220"/>
      <c r="G3" s="220"/>
      <c r="H3" s="220"/>
      <c r="I3" s="220"/>
      <c r="J3" s="220"/>
      <c r="K3" s="220"/>
      <c r="L3" s="220"/>
      <c r="M3" s="220"/>
      <c r="N3" s="220"/>
      <c r="O3" s="220"/>
      <c r="P3" s="220"/>
      <c r="Q3" s="220"/>
      <c r="R3" s="220"/>
      <c r="S3" s="220"/>
      <c r="T3" s="220"/>
      <c r="U3" s="220"/>
      <c r="V3" s="210"/>
    </row>
    <row r="4" spans="1:22" ht="15.75">
      <c r="A4" s="208"/>
      <c r="B4" s="222" t="s">
        <v>77</v>
      </c>
      <c r="C4" s="219"/>
      <c r="D4" s="220"/>
      <c r="E4" s="220"/>
      <c r="F4" s="220"/>
      <c r="G4" s="220"/>
      <c r="H4" s="220"/>
      <c r="I4" s="220"/>
      <c r="J4" s="220"/>
      <c r="K4" s="220"/>
      <c r="L4" s="220"/>
      <c r="M4" s="220"/>
      <c r="N4" s="220"/>
      <c r="O4" s="220"/>
      <c r="P4" s="220"/>
      <c r="Q4" s="220"/>
      <c r="R4" s="220"/>
      <c r="S4" s="220"/>
      <c r="T4" s="220"/>
      <c r="U4" s="220"/>
      <c r="V4" s="210"/>
    </row>
    <row r="5" spans="1:22" ht="12.75">
      <c r="A5" s="208"/>
      <c r="B5" s="222" t="str">
        <f>CONCATENATE("For the year ended 31 December ",'Parish Details'!I12)</f>
        <v>For the year ended 31 December 2013</v>
      </c>
      <c r="C5" s="220"/>
      <c r="D5" s="220"/>
      <c r="E5" s="220"/>
      <c r="F5" s="220"/>
      <c r="G5" s="220"/>
      <c r="H5" s="220"/>
      <c r="I5" s="220"/>
      <c r="J5" s="220"/>
      <c r="K5" s="220"/>
      <c r="L5" s="220"/>
      <c r="M5" s="220"/>
      <c r="N5" s="220"/>
      <c r="O5" s="220"/>
      <c r="P5" s="220"/>
      <c r="Q5" s="220"/>
      <c r="R5" s="220"/>
      <c r="S5" s="220"/>
      <c r="T5" s="220"/>
      <c r="U5" s="220"/>
      <c r="V5" s="210"/>
    </row>
    <row r="6" spans="1:22" ht="12.75">
      <c r="A6" s="208"/>
      <c r="B6" s="210"/>
      <c r="C6" s="210"/>
      <c r="D6" s="210"/>
      <c r="E6" s="210"/>
      <c r="F6" s="210"/>
      <c r="G6" s="210"/>
      <c r="H6" s="210"/>
      <c r="I6" s="210"/>
      <c r="J6" s="210"/>
      <c r="K6" s="210"/>
      <c r="L6" s="210"/>
      <c r="M6" s="210"/>
      <c r="N6" s="210"/>
      <c r="O6" s="210"/>
      <c r="P6" s="210"/>
      <c r="Q6" s="210"/>
      <c r="R6" s="210"/>
      <c r="S6" s="210"/>
      <c r="T6" s="210"/>
      <c r="U6" s="210"/>
      <c r="V6" s="210"/>
    </row>
    <row r="7" spans="1:22" ht="12.75">
      <c r="A7" s="208"/>
      <c r="B7" s="223">
        <v>3</v>
      </c>
      <c r="C7" s="224" t="s">
        <v>102</v>
      </c>
      <c r="D7" s="224"/>
      <c r="E7" s="224"/>
      <c r="F7" s="224"/>
      <c r="G7" s="210"/>
      <c r="H7" s="210"/>
      <c r="I7" s="210"/>
      <c r="J7" s="210"/>
      <c r="K7" s="210"/>
      <c r="L7" s="210"/>
      <c r="M7" s="210"/>
      <c r="N7" s="210"/>
      <c r="O7" s="210"/>
      <c r="P7" s="210"/>
      <c r="Q7" s="210"/>
      <c r="R7" s="210"/>
      <c r="S7" s="210"/>
      <c r="T7" s="210"/>
      <c r="U7" s="210"/>
      <c r="V7" s="210"/>
    </row>
    <row r="8" spans="1:22" ht="15.75">
      <c r="A8" s="208"/>
      <c r="B8" s="209"/>
      <c r="C8" s="210"/>
      <c r="D8" s="209"/>
      <c r="E8" s="217"/>
      <c r="F8" s="209"/>
      <c r="G8" s="225" t="s">
        <v>75</v>
      </c>
      <c r="H8" s="226"/>
      <c r="I8" s="226"/>
      <c r="J8" s="226"/>
      <c r="K8" s="225" t="s">
        <v>53</v>
      </c>
      <c r="L8" s="226"/>
      <c r="M8" s="225" t="s">
        <v>54</v>
      </c>
      <c r="N8" s="226"/>
      <c r="O8" s="226" t="s">
        <v>55</v>
      </c>
      <c r="P8" s="209"/>
      <c r="Q8" s="134"/>
      <c r="R8" s="224"/>
      <c r="S8" s="219" t="s">
        <v>56</v>
      </c>
      <c r="T8" s="219"/>
      <c r="U8" s="134"/>
      <c r="V8" s="210"/>
    </row>
    <row r="9" spans="1:22" ht="12.75">
      <c r="A9" s="399"/>
      <c r="B9" s="209"/>
      <c r="C9" s="210"/>
      <c r="D9" s="210"/>
      <c r="E9" s="210"/>
      <c r="F9" s="210"/>
      <c r="G9" s="225" t="s">
        <v>57</v>
      </c>
      <c r="H9" s="225"/>
      <c r="I9" s="225"/>
      <c r="J9" s="225"/>
      <c r="K9" s="225" t="s">
        <v>57</v>
      </c>
      <c r="L9" s="225"/>
      <c r="M9" s="225" t="s">
        <v>57</v>
      </c>
      <c r="N9" s="225"/>
      <c r="O9" s="225"/>
      <c r="P9" s="225" t="s">
        <v>57</v>
      </c>
      <c r="Q9" s="225"/>
      <c r="R9" s="225"/>
      <c r="S9" s="227">
        <f>'Parish Details'!I12</f>
        <v>2013</v>
      </c>
      <c r="T9" s="227"/>
      <c r="U9" s="227">
        <f>S9-1</f>
        <v>2012</v>
      </c>
      <c r="V9" s="210"/>
    </row>
    <row r="10" spans="1:22" ht="12.75">
      <c r="A10" s="399"/>
      <c r="B10" s="209"/>
      <c r="C10" s="210"/>
      <c r="D10" s="210"/>
      <c r="E10" s="210"/>
      <c r="F10" s="210"/>
      <c r="G10" s="225" t="s">
        <v>59</v>
      </c>
      <c r="H10" s="225"/>
      <c r="I10" s="225"/>
      <c r="J10" s="225"/>
      <c r="K10" s="225" t="s">
        <v>59</v>
      </c>
      <c r="L10" s="225"/>
      <c r="M10" s="225" t="s">
        <v>59</v>
      </c>
      <c r="N10" s="225"/>
      <c r="O10" s="225"/>
      <c r="P10" s="225" t="s">
        <v>59</v>
      </c>
      <c r="Q10" s="225"/>
      <c r="R10" s="225"/>
      <c r="S10" s="225" t="s">
        <v>59</v>
      </c>
      <c r="T10" s="225"/>
      <c r="U10" s="225" t="s">
        <v>59</v>
      </c>
      <c r="V10" s="210"/>
    </row>
    <row r="11" spans="1:22" ht="12.75">
      <c r="A11" s="208"/>
      <c r="B11" s="217"/>
      <c r="C11" s="217"/>
      <c r="D11" s="217"/>
      <c r="E11" s="217"/>
      <c r="F11" s="217"/>
      <c r="G11" s="217"/>
      <c r="H11" s="228"/>
      <c r="I11" s="228"/>
      <c r="J11" s="228"/>
      <c r="K11" s="228"/>
      <c r="L11" s="228"/>
      <c r="M11" s="228"/>
      <c r="N11" s="228"/>
      <c r="O11" s="228"/>
      <c r="P11" s="228"/>
      <c r="Q11" s="228"/>
      <c r="R11" s="228"/>
      <c r="S11" s="228"/>
      <c r="T11" s="228"/>
      <c r="U11" s="228"/>
      <c r="V11" s="83"/>
    </row>
    <row r="12" spans="1:22" ht="0.75" customHeight="1">
      <c r="A12" s="208"/>
      <c r="B12" s="209"/>
      <c r="C12" s="210"/>
      <c r="D12" s="210"/>
      <c r="E12" s="210"/>
      <c r="F12" s="210"/>
      <c r="G12" s="83"/>
      <c r="H12" s="83"/>
      <c r="I12" s="83"/>
      <c r="J12" s="83"/>
      <c r="K12" s="83"/>
      <c r="L12" s="83"/>
      <c r="M12" s="83"/>
      <c r="N12" s="83"/>
      <c r="O12" s="83"/>
      <c r="P12" s="83"/>
      <c r="Q12" s="83"/>
      <c r="R12" s="83"/>
      <c r="S12" s="83"/>
      <c r="T12" s="83"/>
      <c r="U12" s="83"/>
      <c r="V12" s="83"/>
    </row>
    <row r="13" spans="1:22" ht="17.25" customHeight="1">
      <c r="A13" s="208"/>
      <c r="B13" s="229" t="s">
        <v>78</v>
      </c>
      <c r="C13" s="394" t="s">
        <v>136</v>
      </c>
      <c r="D13" s="394"/>
      <c r="E13" s="394"/>
      <c r="F13" s="394"/>
      <c r="G13" s="394"/>
      <c r="H13" s="213"/>
      <c r="I13" s="213"/>
      <c r="J13" s="213"/>
      <c r="K13" s="213"/>
      <c r="L13" s="213"/>
      <c r="M13" s="213"/>
      <c r="N13" s="213"/>
      <c r="O13" s="213"/>
      <c r="P13" s="213"/>
      <c r="Q13" s="213"/>
      <c r="R13" s="213"/>
      <c r="S13" s="213"/>
      <c r="T13" s="213"/>
      <c r="U13" s="213"/>
      <c r="V13" s="83"/>
    </row>
    <row r="14" spans="1:22" ht="24" customHeight="1">
      <c r="A14" s="208"/>
      <c r="B14" s="231"/>
      <c r="C14" s="400" t="s">
        <v>137</v>
      </c>
      <c r="D14" s="400"/>
      <c r="E14" s="400"/>
      <c r="F14" s="400"/>
      <c r="G14" s="400"/>
      <c r="H14" s="213"/>
      <c r="I14" s="213"/>
      <c r="J14" s="213"/>
      <c r="K14" s="213"/>
      <c r="L14" s="213"/>
      <c r="M14" s="213"/>
      <c r="N14" s="213"/>
      <c r="O14" s="213"/>
      <c r="P14" s="213"/>
      <c r="Q14" s="213"/>
      <c r="R14" s="213"/>
      <c r="S14" s="213"/>
      <c r="T14" s="213"/>
      <c r="U14" s="213"/>
      <c r="V14" s="83"/>
    </row>
    <row r="15" spans="1:22" ht="25.5" customHeight="1">
      <c r="A15" s="208"/>
      <c r="B15" s="231"/>
      <c r="C15" s="215"/>
      <c r="D15" s="211" t="s">
        <v>265</v>
      </c>
      <c r="E15" s="215"/>
      <c r="F15" s="215"/>
      <c r="G15" s="216">
        <v>22009.44</v>
      </c>
      <c r="H15" s="213"/>
      <c r="I15" s="213"/>
      <c r="J15" s="213"/>
      <c r="K15" s="213">
        <v>0</v>
      </c>
      <c r="L15" s="213"/>
      <c r="M15" s="213">
        <v>0</v>
      </c>
      <c r="N15" s="213"/>
      <c r="O15" s="213"/>
      <c r="P15" s="213">
        <v>3500</v>
      </c>
      <c r="Q15" s="213"/>
      <c r="R15" s="213"/>
      <c r="S15" s="213">
        <f>SUM(E15:R15)</f>
        <v>25509.44</v>
      </c>
      <c r="T15" s="213"/>
      <c r="U15" s="213">
        <v>20137</v>
      </c>
      <c r="V15" s="83"/>
    </row>
    <row r="16" spans="1:22" ht="13.5" customHeight="1">
      <c r="A16" s="208"/>
      <c r="B16" s="231"/>
      <c r="C16" s="215"/>
      <c r="D16" s="211" t="s">
        <v>266</v>
      </c>
      <c r="E16" s="215"/>
      <c r="F16" s="215"/>
      <c r="G16" s="216"/>
      <c r="H16" s="213"/>
      <c r="I16" s="213"/>
      <c r="J16" s="213"/>
      <c r="K16" s="213"/>
      <c r="L16" s="213"/>
      <c r="M16" s="213"/>
      <c r="N16" s="213"/>
      <c r="O16" s="213"/>
      <c r="P16" s="213"/>
      <c r="Q16" s="213"/>
      <c r="R16" s="213"/>
      <c r="S16" s="213"/>
      <c r="T16" s="213"/>
      <c r="U16" s="213"/>
      <c r="V16" s="83"/>
    </row>
    <row r="17" spans="1:22" ht="12.75">
      <c r="A17" s="208"/>
      <c r="B17" s="209"/>
      <c r="C17" s="210"/>
      <c r="D17" s="211"/>
      <c r="E17" s="210"/>
      <c r="F17" s="210"/>
      <c r="G17" s="212"/>
      <c r="H17" s="213"/>
      <c r="I17" s="213"/>
      <c r="J17" s="213"/>
      <c r="K17" s="213"/>
      <c r="L17" s="213"/>
      <c r="M17" s="213"/>
      <c r="N17" s="213"/>
      <c r="O17" s="213"/>
      <c r="P17" s="213"/>
      <c r="Q17" s="213"/>
      <c r="R17" s="213"/>
      <c r="S17" s="213"/>
      <c r="T17" s="213"/>
      <c r="U17" s="213"/>
      <c r="V17" s="83"/>
    </row>
    <row r="18" spans="1:22" ht="12.75">
      <c r="A18" s="208"/>
      <c r="B18" s="209"/>
      <c r="C18" s="214" t="s">
        <v>138</v>
      </c>
      <c r="D18" s="215"/>
      <c r="E18" s="215"/>
      <c r="F18" s="215"/>
      <c r="G18" s="216"/>
      <c r="H18" s="213"/>
      <c r="I18" s="213"/>
      <c r="J18" s="213"/>
      <c r="K18" s="213"/>
      <c r="L18" s="213"/>
      <c r="M18" s="213"/>
      <c r="N18" s="213"/>
      <c r="O18" s="213"/>
      <c r="P18" s="213"/>
      <c r="Q18" s="213"/>
      <c r="R18" s="213"/>
      <c r="S18" s="213"/>
      <c r="T18" s="213"/>
      <c r="U18" s="213"/>
      <c r="V18" s="83"/>
    </row>
    <row r="19" spans="1:22" ht="15" customHeight="1">
      <c r="A19" s="208"/>
      <c r="B19" s="209"/>
      <c r="C19" s="217"/>
      <c r="D19" s="217" t="s">
        <v>139</v>
      </c>
      <c r="E19" s="215"/>
      <c r="F19" s="215"/>
      <c r="G19" s="216">
        <v>113285.52</v>
      </c>
      <c r="H19" s="213"/>
      <c r="I19" s="213"/>
      <c r="J19" s="213"/>
      <c r="K19" s="213">
        <v>0</v>
      </c>
      <c r="L19" s="213"/>
      <c r="M19" s="213">
        <v>0</v>
      </c>
      <c r="N19" s="213"/>
      <c r="O19" s="213"/>
      <c r="P19" s="213">
        <v>0</v>
      </c>
      <c r="Q19" s="213"/>
      <c r="R19" s="213"/>
      <c r="S19" s="213">
        <f aca="true" t="shared" si="0" ref="S19:S25">SUM(E19:R19)</f>
        <v>113285.52</v>
      </c>
      <c r="T19" s="213"/>
      <c r="U19" s="213">
        <v>111395</v>
      </c>
      <c r="V19" s="83"/>
    </row>
    <row r="20" spans="1:22" ht="13.5" customHeight="1">
      <c r="A20" s="208"/>
      <c r="B20" s="209"/>
      <c r="C20" s="218"/>
      <c r="D20" s="211" t="s">
        <v>248</v>
      </c>
      <c r="E20" s="215"/>
      <c r="F20" s="215"/>
      <c r="G20" s="216">
        <v>4143.93</v>
      </c>
      <c r="H20" s="213"/>
      <c r="I20" s="213"/>
      <c r="J20" s="213"/>
      <c r="K20" s="213">
        <v>0</v>
      </c>
      <c r="L20" s="213"/>
      <c r="M20" s="213">
        <v>0</v>
      </c>
      <c r="N20" s="213"/>
      <c r="O20" s="213"/>
      <c r="P20" s="213">
        <v>0</v>
      </c>
      <c r="Q20" s="213"/>
      <c r="R20" s="213"/>
      <c r="S20" s="213">
        <f t="shared" si="0"/>
        <v>4143.93</v>
      </c>
      <c r="T20" s="213"/>
      <c r="U20" s="213">
        <v>4672</v>
      </c>
      <c r="V20" s="83"/>
    </row>
    <row r="21" spans="1:22" ht="12.75">
      <c r="A21" s="208"/>
      <c r="B21" s="209"/>
      <c r="C21" s="218"/>
      <c r="D21" s="211" t="s">
        <v>251</v>
      </c>
      <c r="E21" s="215"/>
      <c r="F21" s="215"/>
      <c r="G21" s="216">
        <f>'Notes Financial Statements'!L17</f>
        <v>39610</v>
      </c>
      <c r="H21" s="213"/>
      <c r="I21" s="213"/>
      <c r="J21" s="213"/>
      <c r="K21" s="213">
        <v>0</v>
      </c>
      <c r="L21" s="213"/>
      <c r="M21" s="213">
        <v>0</v>
      </c>
      <c r="N21" s="213"/>
      <c r="O21" s="213"/>
      <c r="P21" s="213">
        <v>0</v>
      </c>
      <c r="Q21" s="213"/>
      <c r="R21" s="213"/>
      <c r="S21" s="213">
        <f t="shared" si="0"/>
        <v>39610</v>
      </c>
      <c r="T21" s="213"/>
      <c r="U21" s="213">
        <v>35270</v>
      </c>
      <c r="V21" s="83"/>
    </row>
    <row r="22" spans="1:22" ht="12.75">
      <c r="A22" s="208"/>
      <c r="B22" s="209"/>
      <c r="C22" s="218"/>
      <c r="D22" s="211"/>
      <c r="E22" s="215"/>
      <c r="F22" s="215"/>
      <c r="G22" s="216"/>
      <c r="H22" s="213"/>
      <c r="I22" s="213"/>
      <c r="J22" s="213"/>
      <c r="K22" s="213"/>
      <c r="L22" s="213"/>
      <c r="M22" s="213"/>
      <c r="N22" s="213"/>
      <c r="O22" s="213"/>
      <c r="P22" s="213"/>
      <c r="Q22" s="213"/>
      <c r="R22" s="213"/>
      <c r="S22" s="213"/>
      <c r="T22" s="213"/>
      <c r="U22" s="213"/>
      <c r="V22" s="83"/>
    </row>
    <row r="23" spans="1:22" ht="12.75">
      <c r="A23" s="208"/>
      <c r="B23" s="209"/>
      <c r="C23" s="214" t="s">
        <v>249</v>
      </c>
      <c r="D23" s="215"/>
      <c r="E23" s="215"/>
      <c r="F23" s="215"/>
      <c r="G23" s="216"/>
      <c r="H23" s="213"/>
      <c r="I23" s="213"/>
      <c r="J23" s="213"/>
      <c r="K23" s="213"/>
      <c r="L23" s="213"/>
      <c r="M23" s="213"/>
      <c r="N23" s="213"/>
      <c r="O23" s="213"/>
      <c r="P23" s="213"/>
      <c r="Q23" s="213"/>
      <c r="R23" s="213"/>
      <c r="S23" s="213"/>
      <c r="T23" s="213"/>
      <c r="U23" s="213"/>
      <c r="V23" s="83"/>
    </row>
    <row r="24" spans="1:22" ht="12.75">
      <c r="A24" s="208"/>
      <c r="B24" s="209"/>
      <c r="C24" s="232"/>
      <c r="D24" s="209" t="s">
        <v>140</v>
      </c>
      <c r="E24" s="210"/>
      <c r="F24" s="210"/>
      <c r="G24" s="233">
        <v>13051</v>
      </c>
      <c r="H24" s="83"/>
      <c r="I24" s="83"/>
      <c r="J24" s="83"/>
      <c r="K24" s="83">
        <v>0</v>
      </c>
      <c r="L24" s="83"/>
      <c r="M24" s="83">
        <v>0</v>
      </c>
      <c r="N24" s="83"/>
      <c r="O24" s="83"/>
      <c r="P24" s="83">
        <v>0</v>
      </c>
      <c r="Q24" s="83"/>
      <c r="R24" s="83"/>
      <c r="S24" s="213">
        <f t="shared" si="0"/>
        <v>13051</v>
      </c>
      <c r="T24" s="83"/>
      <c r="U24" s="83">
        <v>11033</v>
      </c>
      <c r="V24" s="83"/>
    </row>
    <row r="25" spans="1:22" ht="12.75">
      <c r="A25" s="208"/>
      <c r="B25" s="209"/>
      <c r="C25" s="234"/>
      <c r="D25" s="217" t="s">
        <v>80</v>
      </c>
      <c r="E25" s="210"/>
      <c r="F25" s="210"/>
      <c r="G25" s="233">
        <v>8716.84</v>
      </c>
      <c r="H25" s="83"/>
      <c r="I25" s="83"/>
      <c r="J25" s="83"/>
      <c r="K25" s="83">
        <v>0</v>
      </c>
      <c r="L25" s="83"/>
      <c r="M25" s="83">
        <v>0</v>
      </c>
      <c r="N25" s="83"/>
      <c r="O25" s="83"/>
      <c r="P25" s="83">
        <v>0</v>
      </c>
      <c r="Q25" s="83"/>
      <c r="R25" s="83"/>
      <c r="S25" s="213">
        <f t="shared" si="0"/>
        <v>8716.84</v>
      </c>
      <c r="T25" s="83"/>
      <c r="U25" s="83">
        <v>8772</v>
      </c>
      <c r="V25" s="83"/>
    </row>
    <row r="26" spans="1:22" ht="12.75">
      <c r="A26" s="208"/>
      <c r="B26" s="209"/>
      <c r="C26" s="234"/>
      <c r="D26" s="235" t="s">
        <v>250</v>
      </c>
      <c r="E26" s="210"/>
      <c r="F26" s="210"/>
      <c r="G26" s="233">
        <v>6490</v>
      </c>
      <c r="H26" s="83"/>
      <c r="I26" s="83"/>
      <c r="J26" s="83"/>
      <c r="K26" s="83">
        <v>0</v>
      </c>
      <c r="L26" s="83"/>
      <c r="M26" s="83">
        <v>0</v>
      </c>
      <c r="N26" s="83"/>
      <c r="O26" s="83"/>
      <c r="P26" s="83">
        <v>0</v>
      </c>
      <c r="Q26" s="83"/>
      <c r="R26" s="83"/>
      <c r="S26" s="213">
        <f aca="true" t="shared" si="1" ref="S26:S32">SUM(E26:R26)</f>
        <v>6490</v>
      </c>
      <c r="T26" s="83"/>
      <c r="U26" s="83">
        <v>8399</v>
      </c>
      <c r="V26" s="83"/>
    </row>
    <row r="27" spans="1:22" ht="12.75">
      <c r="A27" s="208"/>
      <c r="B27" s="209"/>
      <c r="C27" s="217"/>
      <c r="D27" s="214" t="s">
        <v>141</v>
      </c>
      <c r="E27" s="210"/>
      <c r="F27" s="210"/>
      <c r="G27" s="233">
        <f>19819.01-G28</f>
        <v>19560.01</v>
      </c>
      <c r="H27" s="83"/>
      <c r="I27" s="83"/>
      <c r="J27" s="83"/>
      <c r="K27" s="83">
        <v>0</v>
      </c>
      <c r="L27" s="83"/>
      <c r="M27" s="83">
        <v>0</v>
      </c>
      <c r="N27" s="83"/>
      <c r="O27" s="83"/>
      <c r="P27" s="83">
        <v>0</v>
      </c>
      <c r="Q27" s="83"/>
      <c r="R27" s="83"/>
      <c r="S27" s="213">
        <f t="shared" si="1"/>
        <v>19560.01</v>
      </c>
      <c r="T27" s="83"/>
      <c r="U27" s="83">
        <v>34997</v>
      </c>
      <c r="V27" s="83"/>
    </row>
    <row r="28" spans="1:22" ht="12.75">
      <c r="A28" s="208"/>
      <c r="B28" s="209"/>
      <c r="C28" s="217"/>
      <c r="D28" s="236" t="s">
        <v>169</v>
      </c>
      <c r="E28" s="210"/>
      <c r="F28" s="210"/>
      <c r="G28" s="233">
        <v>259</v>
      </c>
      <c r="H28" s="83"/>
      <c r="I28" s="83"/>
      <c r="J28" s="83"/>
      <c r="K28" s="83">
        <v>0</v>
      </c>
      <c r="L28" s="83"/>
      <c r="M28" s="83">
        <v>0</v>
      </c>
      <c r="N28" s="83"/>
      <c r="O28" s="83"/>
      <c r="P28" s="83">
        <v>0</v>
      </c>
      <c r="Q28" s="83"/>
      <c r="R28" s="83"/>
      <c r="S28" s="213">
        <f t="shared" si="1"/>
        <v>259</v>
      </c>
      <c r="T28" s="83"/>
      <c r="U28" s="83">
        <v>259</v>
      </c>
      <c r="V28" s="83"/>
    </row>
    <row r="29" spans="1:22" ht="12.75">
      <c r="A29" s="208"/>
      <c r="B29" s="209"/>
      <c r="C29" s="217"/>
      <c r="D29" s="217"/>
      <c r="E29" s="210"/>
      <c r="F29" s="210"/>
      <c r="G29" s="233"/>
      <c r="H29" s="83"/>
      <c r="I29" s="83"/>
      <c r="J29" s="83"/>
      <c r="K29" s="83"/>
      <c r="L29" s="83"/>
      <c r="M29" s="83"/>
      <c r="N29" s="83"/>
      <c r="O29" s="83"/>
      <c r="P29" s="83"/>
      <c r="Q29" s="83"/>
      <c r="R29" s="83"/>
      <c r="S29" s="213"/>
      <c r="T29" s="83"/>
      <c r="U29" s="83"/>
      <c r="V29" s="83"/>
    </row>
    <row r="30" spans="1:22" ht="12.75">
      <c r="A30" s="208"/>
      <c r="B30" s="209"/>
      <c r="C30" s="214" t="s">
        <v>247</v>
      </c>
      <c r="D30" s="209"/>
      <c r="E30" s="210"/>
      <c r="F30" s="210"/>
      <c r="G30" s="233">
        <v>3236.97</v>
      </c>
      <c r="H30" s="83"/>
      <c r="I30" s="83"/>
      <c r="J30" s="83"/>
      <c r="K30" s="83">
        <v>0</v>
      </c>
      <c r="L30" s="83"/>
      <c r="M30" s="83">
        <v>0</v>
      </c>
      <c r="N30" s="83"/>
      <c r="O30" s="83"/>
      <c r="P30" s="83">
        <v>0</v>
      </c>
      <c r="Q30" s="83"/>
      <c r="R30" s="83"/>
      <c r="S30" s="213">
        <f>SUM(E30:R30)</f>
        <v>3236.97</v>
      </c>
      <c r="T30" s="83"/>
      <c r="U30" s="83">
        <v>4992</v>
      </c>
      <c r="V30" s="83"/>
    </row>
    <row r="31" spans="1:22" ht="12.75">
      <c r="A31" s="208"/>
      <c r="B31" s="209"/>
      <c r="C31" s="214" t="s">
        <v>253</v>
      </c>
      <c r="D31" s="209"/>
      <c r="E31" s="210"/>
      <c r="F31" s="210"/>
      <c r="G31" s="233">
        <f>2893.29+1077.73</f>
        <v>3971.02</v>
      </c>
      <c r="H31" s="83"/>
      <c r="I31" s="83"/>
      <c r="J31" s="83"/>
      <c r="K31" s="83">
        <v>0</v>
      </c>
      <c r="L31" s="83"/>
      <c r="M31" s="83">
        <v>0</v>
      </c>
      <c r="N31" s="83"/>
      <c r="O31" s="83"/>
      <c r="P31" s="83">
        <v>0</v>
      </c>
      <c r="Q31" s="83"/>
      <c r="R31" s="83"/>
      <c r="S31" s="213">
        <f>SUM(E31:R31)</f>
        <v>3971.02</v>
      </c>
      <c r="T31" s="83"/>
      <c r="U31" s="83">
        <v>3754</v>
      </c>
      <c r="V31" s="83"/>
    </row>
    <row r="32" spans="1:22" ht="12.75">
      <c r="A32" s="208"/>
      <c r="B32" s="209"/>
      <c r="C32" s="237" t="s">
        <v>252</v>
      </c>
      <c r="D32" s="209"/>
      <c r="E32" s="210"/>
      <c r="F32" s="210"/>
      <c r="G32" s="233">
        <f>11416.26+36</f>
        <v>11452.26</v>
      </c>
      <c r="H32" s="83"/>
      <c r="I32" s="83"/>
      <c r="J32" s="83"/>
      <c r="K32" s="83">
        <v>0</v>
      </c>
      <c r="L32" s="83"/>
      <c r="M32" s="83">
        <v>0</v>
      </c>
      <c r="N32" s="83"/>
      <c r="O32" s="83"/>
      <c r="P32" s="83">
        <v>0</v>
      </c>
      <c r="Q32" s="83"/>
      <c r="R32" s="83"/>
      <c r="S32" s="213">
        <f t="shared" si="1"/>
        <v>11452.26</v>
      </c>
      <c r="T32" s="83"/>
      <c r="U32" s="83">
        <v>7995</v>
      </c>
      <c r="V32" s="83"/>
    </row>
    <row r="33" spans="1:22" ht="12.75">
      <c r="A33" s="208"/>
      <c r="B33" s="209"/>
      <c r="C33" s="237"/>
      <c r="D33" s="209"/>
      <c r="E33" s="210"/>
      <c r="F33" s="210"/>
      <c r="G33" s="233"/>
      <c r="H33" s="83"/>
      <c r="I33" s="83"/>
      <c r="J33" s="83"/>
      <c r="K33" s="83"/>
      <c r="L33" s="83"/>
      <c r="M33" s="83"/>
      <c r="N33" s="83"/>
      <c r="O33" s="83"/>
      <c r="P33" s="83"/>
      <c r="Q33" s="83"/>
      <c r="R33" s="83"/>
      <c r="S33" s="213"/>
      <c r="T33" s="83"/>
      <c r="U33" s="83"/>
      <c r="V33" s="83"/>
    </row>
    <row r="34" spans="1:22" ht="12.75">
      <c r="A34" s="208"/>
      <c r="B34" s="209"/>
      <c r="C34" s="237"/>
      <c r="D34" s="209"/>
      <c r="E34" s="210"/>
      <c r="F34" s="210"/>
      <c r="G34" s="233"/>
      <c r="H34" s="83"/>
      <c r="I34" s="83"/>
      <c r="J34" s="83"/>
      <c r="K34" s="83"/>
      <c r="L34" s="83"/>
      <c r="M34" s="83"/>
      <c r="N34" s="83"/>
      <c r="O34" s="83"/>
      <c r="P34" s="83"/>
      <c r="Q34" s="83"/>
      <c r="R34" s="83"/>
      <c r="S34" s="213"/>
      <c r="T34" s="83"/>
      <c r="U34" s="83"/>
      <c r="V34" s="83"/>
    </row>
    <row r="35" spans="1:22" ht="12.75">
      <c r="A35" s="208"/>
      <c r="B35" s="209"/>
      <c r="C35" s="214"/>
      <c r="D35" s="209"/>
      <c r="E35" s="210"/>
      <c r="F35" s="210"/>
      <c r="G35" s="233"/>
      <c r="H35" s="83"/>
      <c r="I35" s="83"/>
      <c r="J35" s="83"/>
      <c r="K35" s="83"/>
      <c r="L35" s="83"/>
      <c r="M35" s="83"/>
      <c r="N35" s="83"/>
      <c r="O35" s="83"/>
      <c r="P35" s="83"/>
      <c r="Q35" s="83"/>
      <c r="R35" s="83"/>
      <c r="S35" s="213"/>
      <c r="T35" s="83"/>
      <c r="U35" s="83"/>
      <c r="V35" s="83"/>
    </row>
    <row r="36" spans="1:22" ht="12.75">
      <c r="A36" s="208"/>
      <c r="B36" s="209"/>
      <c r="C36" s="232"/>
      <c r="D36" s="209"/>
      <c r="E36" s="210"/>
      <c r="F36" s="210"/>
      <c r="G36" s="213"/>
      <c r="H36" s="213"/>
      <c r="I36" s="213"/>
      <c r="J36" s="213"/>
      <c r="K36" s="213"/>
      <c r="L36" s="213"/>
      <c r="M36" s="83"/>
      <c r="N36" s="213"/>
      <c r="O36" s="213"/>
      <c r="P36" s="83"/>
      <c r="Q36" s="213"/>
      <c r="R36" s="213"/>
      <c r="S36" s="213"/>
      <c r="T36" s="213"/>
      <c r="U36" s="213"/>
      <c r="V36" s="83"/>
    </row>
    <row r="37" spans="1:22" ht="3" customHeight="1">
      <c r="A37" s="208"/>
      <c r="B37" s="209"/>
      <c r="C37" s="210"/>
      <c r="D37" s="210"/>
      <c r="E37" s="210"/>
      <c r="F37" s="210"/>
      <c r="G37" s="213"/>
      <c r="H37" s="213"/>
      <c r="I37" s="213"/>
      <c r="J37" s="213"/>
      <c r="K37" s="213"/>
      <c r="L37" s="213"/>
      <c r="M37" s="213"/>
      <c r="N37" s="213"/>
      <c r="O37" s="213"/>
      <c r="P37" s="213"/>
      <c r="Q37" s="213"/>
      <c r="R37" s="213"/>
      <c r="S37" s="213"/>
      <c r="T37" s="213"/>
      <c r="U37" s="213"/>
      <c r="V37" s="83"/>
    </row>
    <row r="38" spans="1:22" s="85" customFormat="1" ht="12.75">
      <c r="A38" s="238"/>
      <c r="B38" s="229"/>
      <c r="C38" s="239"/>
      <c r="D38" s="239"/>
      <c r="E38" s="239"/>
      <c r="F38" s="239"/>
      <c r="G38" s="240">
        <f>SUM(G14:G37)</f>
        <v>245785.99</v>
      </c>
      <c r="H38" s="241"/>
      <c r="I38" s="241"/>
      <c r="J38" s="241"/>
      <c r="K38" s="240">
        <f>SUM(K14:K37)</f>
        <v>0</v>
      </c>
      <c r="L38" s="241"/>
      <c r="M38" s="240">
        <f>SUM(M14:M37)</f>
        <v>0</v>
      </c>
      <c r="N38" s="241"/>
      <c r="O38" s="241"/>
      <c r="P38" s="240">
        <f>SUM(P14:P37)</f>
        <v>3500</v>
      </c>
      <c r="Q38" s="241"/>
      <c r="R38" s="241"/>
      <c r="S38" s="242">
        <f>IF(SUM(E38:R38)=SUM(S14:S37),SUM(E38:R38),"Whoops!!")</f>
        <v>249285.99</v>
      </c>
      <c r="T38" s="243"/>
      <c r="U38" s="240">
        <f>SUM(U14:U37)</f>
        <v>251675</v>
      </c>
      <c r="V38" s="244"/>
    </row>
    <row r="39" spans="1:22" ht="12.75">
      <c r="A39" s="208"/>
      <c r="B39" s="209"/>
      <c r="C39" s="210"/>
      <c r="D39" s="210"/>
      <c r="E39" s="210"/>
      <c r="F39" s="210"/>
      <c r="G39" s="213"/>
      <c r="H39" s="213"/>
      <c r="I39" s="213"/>
      <c r="J39" s="213"/>
      <c r="K39" s="213"/>
      <c r="L39" s="213"/>
      <c r="M39" s="213"/>
      <c r="N39" s="213"/>
      <c r="O39" s="213"/>
      <c r="P39" s="213"/>
      <c r="Q39" s="213"/>
      <c r="R39" s="213"/>
      <c r="S39" s="213"/>
      <c r="T39" s="213"/>
      <c r="U39" s="213"/>
      <c r="V39" s="83"/>
    </row>
    <row r="40" spans="1:22" ht="12.75">
      <c r="A40" s="208"/>
      <c r="B40" s="209"/>
      <c r="C40" s="210"/>
      <c r="D40" s="210"/>
      <c r="E40" s="210"/>
      <c r="F40" s="210"/>
      <c r="G40" s="213"/>
      <c r="H40" s="213"/>
      <c r="I40" s="213"/>
      <c r="J40" s="213"/>
      <c r="K40" s="213"/>
      <c r="L40" s="213"/>
      <c r="M40" s="213"/>
      <c r="N40" s="213"/>
      <c r="O40" s="213"/>
      <c r="P40" s="213"/>
      <c r="Q40" s="213"/>
      <c r="R40" s="213"/>
      <c r="S40" s="245"/>
      <c r="T40" s="245"/>
      <c r="U40" s="213"/>
      <c r="V40" s="83"/>
    </row>
    <row r="41" spans="1:22" ht="12.75">
      <c r="A41" s="208"/>
      <c r="B41" s="133" t="s">
        <v>79</v>
      </c>
      <c r="C41" s="217" t="s">
        <v>264</v>
      </c>
      <c r="D41" s="217"/>
      <c r="E41" s="217"/>
      <c r="F41" s="217"/>
      <c r="G41" s="217"/>
      <c r="H41" s="228"/>
      <c r="I41" s="228"/>
      <c r="J41" s="228"/>
      <c r="K41" s="228"/>
      <c r="L41" s="228"/>
      <c r="M41" s="228"/>
      <c r="N41" s="228"/>
      <c r="O41" s="228"/>
      <c r="P41" s="228"/>
      <c r="Q41" s="228"/>
      <c r="R41" s="228"/>
      <c r="S41" s="241"/>
      <c r="T41" s="228"/>
      <c r="U41" s="228"/>
      <c r="V41" s="83"/>
    </row>
    <row r="42" spans="1:22" ht="12.75">
      <c r="A42" s="208"/>
      <c r="B42" s="209"/>
      <c r="C42" s="217"/>
      <c r="D42" s="235" t="s">
        <v>245</v>
      </c>
      <c r="E42" s="217"/>
      <c r="F42" s="217"/>
      <c r="G42" s="246">
        <v>11224.42</v>
      </c>
      <c r="H42" s="247"/>
      <c r="I42" s="247"/>
      <c r="J42" s="247"/>
      <c r="K42" s="247">
        <v>0</v>
      </c>
      <c r="L42" s="247"/>
      <c r="M42" s="247">
        <v>0</v>
      </c>
      <c r="N42" s="247"/>
      <c r="O42" s="247"/>
      <c r="P42" s="247">
        <v>0</v>
      </c>
      <c r="Q42" s="248"/>
      <c r="R42" s="248"/>
      <c r="S42" s="241">
        <f>SUM(E42:R42)</f>
        <v>11224.42</v>
      </c>
      <c r="T42" s="228"/>
      <c r="U42" s="233">
        <v>30634</v>
      </c>
      <c r="V42" s="83"/>
    </row>
    <row r="43" spans="1:22" ht="12.75">
      <c r="A43" s="208"/>
      <c r="B43" s="209"/>
      <c r="C43" s="217"/>
      <c r="D43" s="217"/>
      <c r="E43" s="217"/>
      <c r="F43" s="217"/>
      <c r="G43" s="246"/>
      <c r="H43" s="247"/>
      <c r="I43" s="247"/>
      <c r="J43" s="247"/>
      <c r="K43" s="247"/>
      <c r="L43" s="247"/>
      <c r="M43" s="247"/>
      <c r="N43" s="247"/>
      <c r="O43" s="247"/>
      <c r="P43" s="247"/>
      <c r="Q43" s="248"/>
      <c r="R43" s="248"/>
      <c r="S43" s="241"/>
      <c r="T43" s="228"/>
      <c r="U43" s="228"/>
      <c r="V43" s="83"/>
    </row>
    <row r="44" spans="1:22" ht="12.75">
      <c r="A44" s="208"/>
      <c r="B44" s="209"/>
      <c r="C44" s="210"/>
      <c r="D44" s="210"/>
      <c r="E44" s="210"/>
      <c r="F44" s="210"/>
      <c r="G44" s="247"/>
      <c r="H44" s="247"/>
      <c r="I44" s="247"/>
      <c r="J44" s="247"/>
      <c r="K44" s="247"/>
      <c r="L44" s="247"/>
      <c r="M44" s="247"/>
      <c r="N44" s="247"/>
      <c r="O44" s="247"/>
      <c r="P44" s="247"/>
      <c r="Q44" s="248"/>
      <c r="R44" s="248"/>
      <c r="S44" s="228"/>
      <c r="T44" s="228"/>
      <c r="U44" s="228"/>
      <c r="V44" s="83"/>
    </row>
    <row r="45" spans="1:22" ht="12.75">
      <c r="A45" s="208"/>
      <c r="B45" s="209"/>
      <c r="C45" s="210"/>
      <c r="D45" s="210"/>
      <c r="E45" s="210"/>
      <c r="F45" s="210"/>
      <c r="G45" s="249">
        <f>SUM(G42:G44)</f>
        <v>11224.42</v>
      </c>
      <c r="H45" s="228"/>
      <c r="I45" s="228"/>
      <c r="J45" s="228"/>
      <c r="K45" s="249">
        <f>SUM(K42:K44)</f>
        <v>0</v>
      </c>
      <c r="L45" s="228"/>
      <c r="M45" s="249">
        <f>SUM(M42:M44)</f>
        <v>0</v>
      </c>
      <c r="N45" s="228"/>
      <c r="O45" s="228"/>
      <c r="P45" s="249">
        <f>SUM(P42:P44)</f>
        <v>0</v>
      </c>
      <c r="Q45" s="228"/>
      <c r="R45" s="228"/>
      <c r="S45" s="249">
        <f>IF(SUM(E45:R45)=SUM(S42:S44),SUM(E45:R45),"Whoops!!")</f>
        <v>11224.42</v>
      </c>
      <c r="T45" s="228"/>
      <c r="U45" s="250">
        <f>SUM(U42:U44)</f>
        <v>30634</v>
      </c>
      <c r="V45" s="83"/>
    </row>
    <row r="46" spans="1:22" ht="12.75">
      <c r="A46" s="208"/>
      <c r="B46" s="209"/>
      <c r="C46" s="210"/>
      <c r="D46" s="210"/>
      <c r="E46" s="210"/>
      <c r="F46" s="210"/>
      <c r="G46" s="228"/>
      <c r="H46" s="228"/>
      <c r="I46" s="228"/>
      <c r="J46" s="228"/>
      <c r="K46" s="228"/>
      <c r="L46" s="228"/>
      <c r="M46" s="228"/>
      <c r="N46" s="228"/>
      <c r="O46" s="228"/>
      <c r="P46" s="228"/>
      <c r="Q46" s="228"/>
      <c r="R46" s="228"/>
      <c r="S46" s="228"/>
      <c r="T46" s="228"/>
      <c r="U46" s="228"/>
      <c r="V46" s="83"/>
    </row>
    <row r="47" spans="1:22" ht="3" customHeight="1">
      <c r="A47" s="208"/>
      <c r="B47" s="209"/>
      <c r="C47" s="210"/>
      <c r="D47" s="210"/>
      <c r="E47" s="210"/>
      <c r="F47" s="210"/>
      <c r="G47" s="83"/>
      <c r="H47" s="83"/>
      <c r="I47" s="83"/>
      <c r="J47" s="83"/>
      <c r="K47" s="83"/>
      <c r="L47" s="83"/>
      <c r="M47" s="83"/>
      <c r="N47" s="83"/>
      <c r="O47" s="83"/>
      <c r="P47" s="83"/>
      <c r="Q47" s="83"/>
      <c r="R47" s="83"/>
      <c r="S47" s="213"/>
      <c r="T47" s="83"/>
      <c r="U47" s="83"/>
      <c r="V47" s="83"/>
    </row>
    <row r="48" spans="1:22" ht="13.5" thickBot="1">
      <c r="A48" s="208"/>
      <c r="B48" s="209"/>
      <c r="C48" s="224" t="s">
        <v>162</v>
      </c>
      <c r="D48" s="210"/>
      <c r="E48" s="210"/>
      <c r="F48" s="210"/>
      <c r="G48" s="251">
        <f>SUM(G45+G38)</f>
        <v>257010.41</v>
      </c>
      <c r="H48" s="252"/>
      <c r="I48" s="252"/>
      <c r="J48" s="252"/>
      <c r="K48" s="251">
        <f>SUM(K45+K38)</f>
        <v>0</v>
      </c>
      <c r="L48" s="252"/>
      <c r="M48" s="251">
        <f>SUM(M45+M38)</f>
        <v>0</v>
      </c>
      <c r="N48" s="252"/>
      <c r="O48" s="252"/>
      <c r="P48" s="251">
        <f>SUM(P45+P38)</f>
        <v>3500</v>
      </c>
      <c r="Q48" s="252"/>
      <c r="R48" s="252"/>
      <c r="S48" s="253">
        <f>IF((S38+S45)=SUM(F48:Q48),(+S38+S45),"Whoops!!")</f>
        <v>260510.41</v>
      </c>
      <c r="T48" s="252"/>
      <c r="U48" s="251">
        <f>SUM(U45+U38)</f>
        <v>282309</v>
      </c>
      <c r="V48" s="83"/>
    </row>
    <row r="49" spans="1:22" ht="13.5" thickTop="1">
      <c r="A49" s="208"/>
      <c r="B49" s="209"/>
      <c r="C49" s="210"/>
      <c r="D49" s="210"/>
      <c r="E49" s="210"/>
      <c r="F49" s="210"/>
      <c r="G49" s="83"/>
      <c r="H49" s="83"/>
      <c r="I49" s="83"/>
      <c r="J49" s="83"/>
      <c r="K49" s="83"/>
      <c r="L49" s="83"/>
      <c r="M49" s="83"/>
      <c r="N49" s="83"/>
      <c r="O49" s="83"/>
      <c r="P49" s="83"/>
      <c r="Q49" s="83"/>
      <c r="R49" s="83"/>
      <c r="S49" s="83"/>
      <c r="T49" s="83"/>
      <c r="U49" s="83"/>
      <c r="V49" s="83"/>
    </row>
    <row r="50" spans="1:22" ht="12.75">
      <c r="A50" s="208"/>
      <c r="B50" s="209"/>
      <c r="C50" s="210"/>
      <c r="D50" s="210"/>
      <c r="E50" s="210"/>
      <c r="F50" s="210"/>
      <c r="G50" s="83"/>
      <c r="H50" s="83"/>
      <c r="I50" s="83"/>
      <c r="J50" s="83"/>
      <c r="K50" s="83"/>
      <c r="L50" s="83"/>
      <c r="M50" s="83"/>
      <c r="N50" s="83"/>
      <c r="O50" s="83"/>
      <c r="P50" s="83"/>
      <c r="Q50" s="83"/>
      <c r="R50" s="83"/>
      <c r="S50" s="83"/>
      <c r="T50" s="83"/>
      <c r="U50" s="83"/>
      <c r="V50" s="83"/>
    </row>
    <row r="51" spans="1:22" ht="12.75">
      <c r="A51" s="208"/>
      <c r="B51" s="209"/>
      <c r="C51" s="210"/>
      <c r="D51" s="210"/>
      <c r="E51" s="210"/>
      <c r="F51" s="210"/>
      <c r="G51" s="83"/>
      <c r="H51" s="83"/>
      <c r="I51" s="83"/>
      <c r="J51" s="83"/>
      <c r="K51" s="83"/>
      <c r="L51" s="83"/>
      <c r="M51" s="83"/>
      <c r="N51" s="83"/>
      <c r="O51" s="83"/>
      <c r="P51" s="83"/>
      <c r="Q51" s="83"/>
      <c r="R51" s="83"/>
      <c r="S51" s="83"/>
      <c r="T51" s="83"/>
      <c r="U51" s="83"/>
      <c r="V51" s="83"/>
    </row>
    <row r="52" spans="1:22" ht="12.75">
      <c r="A52" s="208"/>
      <c r="B52" s="209"/>
      <c r="C52" s="210"/>
      <c r="D52" s="210"/>
      <c r="E52" s="210"/>
      <c r="F52" s="210"/>
      <c r="G52" s="83"/>
      <c r="H52" s="83"/>
      <c r="I52" s="83"/>
      <c r="J52" s="83"/>
      <c r="K52" s="83"/>
      <c r="L52" s="83"/>
      <c r="M52" s="83"/>
      <c r="N52" s="83"/>
      <c r="O52" s="83"/>
      <c r="P52" s="83"/>
      <c r="Q52" s="83"/>
      <c r="R52" s="83"/>
      <c r="S52" s="83"/>
      <c r="T52" s="83"/>
      <c r="U52" s="83"/>
      <c r="V52" s="83"/>
    </row>
    <row r="53" spans="2:22" ht="12.75">
      <c r="B53" s="31"/>
      <c r="G53" s="77"/>
      <c r="H53" s="77"/>
      <c r="I53" s="77"/>
      <c r="J53" s="77"/>
      <c r="K53" s="77"/>
      <c r="L53" s="77"/>
      <c r="M53" s="77"/>
      <c r="N53" s="77"/>
      <c r="O53" s="77"/>
      <c r="P53" s="77"/>
      <c r="Q53" s="77"/>
      <c r="R53" s="4"/>
      <c r="S53" s="77"/>
      <c r="T53" s="4"/>
      <c r="U53" s="77"/>
      <c r="V53" s="4"/>
    </row>
    <row r="54" spans="2:22" ht="12.75">
      <c r="B54" s="31"/>
      <c r="G54" s="77"/>
      <c r="H54" s="77"/>
      <c r="I54" s="77"/>
      <c r="J54" s="77"/>
      <c r="K54" s="77"/>
      <c r="L54" s="77"/>
      <c r="M54" s="77"/>
      <c r="N54" s="77"/>
      <c r="O54" s="77"/>
      <c r="P54" s="77"/>
      <c r="Q54" s="77"/>
      <c r="R54" s="4"/>
      <c r="S54" s="62"/>
      <c r="T54" s="4"/>
      <c r="U54" s="4"/>
      <c r="V54" s="4"/>
    </row>
    <row r="55" spans="2:22" ht="12.75">
      <c r="B55" s="31"/>
      <c r="G55" s="77"/>
      <c r="H55" s="77"/>
      <c r="I55" s="77"/>
      <c r="J55" s="77"/>
      <c r="K55" s="77"/>
      <c r="L55" s="77"/>
      <c r="M55" s="77"/>
      <c r="N55" s="77"/>
      <c r="O55" s="77"/>
      <c r="P55" s="77"/>
      <c r="Q55" s="77"/>
      <c r="R55" s="4"/>
      <c r="S55" s="62"/>
      <c r="T55" s="4"/>
      <c r="U55" s="4"/>
      <c r="V55" s="4"/>
    </row>
    <row r="56" spans="2:22" ht="12.75">
      <c r="B56" s="31"/>
      <c r="G56" s="77"/>
      <c r="H56" s="77"/>
      <c r="I56" s="77"/>
      <c r="J56" s="77"/>
      <c r="K56" s="77"/>
      <c r="L56" s="77"/>
      <c r="M56" s="77"/>
      <c r="N56" s="77"/>
      <c r="O56" s="77"/>
      <c r="P56" s="77"/>
      <c r="Q56" s="77"/>
      <c r="R56" s="4"/>
      <c r="S56" s="62"/>
      <c r="T56" s="4"/>
      <c r="U56" s="4"/>
      <c r="V56" s="4"/>
    </row>
    <row r="57" spans="2:22" ht="12.75">
      <c r="B57" s="31"/>
      <c r="G57" s="77"/>
      <c r="H57" s="77"/>
      <c r="I57" s="77"/>
      <c r="J57" s="77"/>
      <c r="K57" s="77"/>
      <c r="L57" s="77"/>
      <c r="M57" s="77"/>
      <c r="N57" s="77"/>
      <c r="O57" s="77"/>
      <c r="P57" s="77"/>
      <c r="Q57" s="77"/>
      <c r="R57" s="4"/>
      <c r="S57" s="62"/>
      <c r="T57" s="4"/>
      <c r="U57" s="4"/>
      <c r="V57" s="4"/>
    </row>
    <row r="58" spans="2:22" ht="12.75">
      <c r="B58" s="31"/>
      <c r="G58" s="77"/>
      <c r="H58" s="77"/>
      <c r="I58" s="77"/>
      <c r="J58" s="77"/>
      <c r="K58" s="77"/>
      <c r="L58" s="77"/>
      <c r="M58" s="77"/>
      <c r="N58" s="77"/>
      <c r="O58" s="77"/>
      <c r="P58" s="77"/>
      <c r="Q58" s="77"/>
      <c r="R58" s="4"/>
      <c r="S58" s="62"/>
      <c r="T58" s="4"/>
      <c r="U58" s="4"/>
      <c r="V58" s="4"/>
    </row>
    <row r="59" spans="2:22" ht="12.75">
      <c r="B59" s="31"/>
      <c r="G59" s="77"/>
      <c r="H59" s="77"/>
      <c r="I59" s="77"/>
      <c r="J59" s="77"/>
      <c r="K59" s="77"/>
      <c r="L59" s="77"/>
      <c r="M59" s="77"/>
      <c r="N59" s="77"/>
      <c r="O59" s="77"/>
      <c r="P59" s="77"/>
      <c r="Q59" s="77"/>
      <c r="R59" s="4"/>
      <c r="S59" s="62"/>
      <c r="T59" s="4"/>
      <c r="U59" s="4"/>
      <c r="V59" s="4"/>
    </row>
    <row r="60" spans="2:22" ht="12.75">
      <c r="B60" s="31"/>
      <c r="G60" s="77"/>
      <c r="H60" s="77"/>
      <c r="I60" s="77"/>
      <c r="J60" s="77"/>
      <c r="K60" s="77"/>
      <c r="L60" s="77"/>
      <c r="M60" s="77"/>
      <c r="N60" s="77"/>
      <c r="O60" s="77"/>
      <c r="P60" s="77"/>
      <c r="Q60" s="77"/>
      <c r="R60" s="4"/>
      <c r="S60" s="62"/>
      <c r="T60" s="4"/>
      <c r="U60" s="4"/>
      <c r="V60" s="4"/>
    </row>
    <row r="61" spans="2:22" ht="12.75">
      <c r="B61" s="31"/>
      <c r="G61" s="77"/>
      <c r="H61" s="77"/>
      <c r="I61" s="77"/>
      <c r="J61" s="77"/>
      <c r="K61" s="77"/>
      <c r="L61" s="77"/>
      <c r="M61" s="77"/>
      <c r="N61" s="77"/>
      <c r="O61" s="77"/>
      <c r="P61" s="77"/>
      <c r="Q61" s="77"/>
      <c r="R61" s="4"/>
      <c r="S61" s="62"/>
      <c r="T61" s="4"/>
      <c r="U61" s="4"/>
      <c r="V61" s="4"/>
    </row>
    <row r="62" ht="12.75">
      <c r="B62" s="31"/>
    </row>
  </sheetData>
  <sheetProtection/>
  <mergeCells count="3">
    <mergeCell ref="A9:A10"/>
    <mergeCell ref="C13:G13"/>
    <mergeCell ref="C14:G14"/>
  </mergeCells>
  <printOptions/>
  <pageMargins left="0.7480314960629921" right="0.5118110236220472" top="0.7480314960629921" bottom="0.7480314960629921" header="0.31496062992125984" footer="0.31496062992125984"/>
  <pageSetup fitToHeight="1" fitToWidth="1" horizontalDpi="300" verticalDpi="300" orientation="portrait" scale="74" r:id="rId1"/>
</worksheet>
</file>

<file path=xl/worksheets/sheet12.xml><?xml version="1.0" encoding="utf-8"?>
<worksheet xmlns="http://schemas.openxmlformats.org/spreadsheetml/2006/main" xmlns:r="http://schemas.openxmlformats.org/officeDocument/2006/relationships">
  <dimension ref="A1:U184"/>
  <sheetViews>
    <sheetView view="pageBreakPreview" zoomScale="60" zoomScaleNormal="75" workbookViewId="0" topLeftCell="A52">
      <selection activeCell="Y101" sqref="Y101"/>
    </sheetView>
  </sheetViews>
  <sheetFormatPr defaultColWidth="9.140625" defaultRowHeight="12.75"/>
  <cols>
    <col min="1" max="1" width="4.7109375" style="0" customWidth="1"/>
    <col min="2" max="2" width="9.00390625" style="0" customWidth="1"/>
    <col min="4" max="4" width="6.57421875" style="0" customWidth="1"/>
    <col min="5" max="5" width="14.28125" style="0" customWidth="1"/>
    <col min="6" max="6" width="2.7109375" style="0" customWidth="1"/>
    <col min="7" max="7" width="12.421875" style="0" customWidth="1"/>
    <col min="8" max="9" width="2.7109375" style="0" customWidth="1"/>
    <col min="10" max="10" width="11.28125" style="0" customWidth="1"/>
    <col min="11" max="11" width="2.7109375" style="0" customWidth="1"/>
    <col min="12" max="12" width="11.28125" style="0" customWidth="1"/>
    <col min="13" max="14" width="2.7109375" style="0" customWidth="1"/>
    <col min="15" max="15" width="13.421875" style="0" customWidth="1"/>
    <col min="16" max="16" width="2.57421875" style="0" customWidth="1"/>
    <col min="17" max="17" width="13.7109375" style="0" customWidth="1"/>
    <col min="18" max="18" width="12.28125" style="0" customWidth="1"/>
    <col min="19" max="19" width="10.421875" style="0" customWidth="1"/>
  </cols>
  <sheetData>
    <row r="1" ht="12.75">
      <c r="P1" s="8"/>
    </row>
    <row r="2" spans="1:19" ht="15.75">
      <c r="A2" s="401" t="s">
        <v>50</v>
      </c>
      <c r="B2" s="401"/>
      <c r="C2" s="401"/>
      <c r="D2" s="401"/>
      <c r="E2" s="401"/>
      <c r="F2" s="401"/>
      <c r="G2" s="401"/>
      <c r="H2" s="401"/>
      <c r="I2" s="401"/>
      <c r="J2" s="401"/>
      <c r="K2" s="401"/>
      <c r="L2" s="401"/>
      <c r="M2" s="401"/>
      <c r="N2" s="401"/>
      <c r="O2" s="401"/>
      <c r="P2" s="401"/>
      <c r="Q2" s="401"/>
      <c r="R2" s="133"/>
      <c r="S2" s="34"/>
    </row>
    <row r="3" spans="1:19" ht="15.75">
      <c r="A3" s="168" t="str">
        <f>'Parish Details'!I8</f>
        <v>ST PETER'S CHURCH</v>
      </c>
      <c r="B3" s="168"/>
      <c r="C3" s="169"/>
      <c r="D3" s="169"/>
      <c r="E3" s="169"/>
      <c r="F3" s="169"/>
      <c r="G3" s="169"/>
      <c r="H3" s="169"/>
      <c r="I3" s="169"/>
      <c r="J3" s="169"/>
      <c r="K3" s="169"/>
      <c r="L3" s="169"/>
      <c r="M3" s="169"/>
      <c r="N3" s="169"/>
      <c r="O3" s="169"/>
      <c r="P3" s="169"/>
      <c r="Q3" s="169"/>
      <c r="R3" s="133"/>
      <c r="S3" s="14"/>
    </row>
    <row r="4" spans="1:19" ht="12.75">
      <c r="A4" s="170" t="s">
        <v>77</v>
      </c>
      <c r="B4" s="169"/>
      <c r="C4" s="169"/>
      <c r="D4" s="169"/>
      <c r="E4" s="169"/>
      <c r="F4" s="169"/>
      <c r="G4" s="169"/>
      <c r="H4" s="169"/>
      <c r="I4" s="169"/>
      <c r="J4" s="169"/>
      <c r="K4" s="169"/>
      <c r="L4" s="169"/>
      <c r="M4" s="169"/>
      <c r="N4" s="169"/>
      <c r="O4" s="169"/>
      <c r="P4" s="169"/>
      <c r="Q4" s="169"/>
      <c r="R4" s="133"/>
      <c r="S4" s="14"/>
    </row>
    <row r="5" spans="1:19" ht="12.75">
      <c r="A5" s="171" t="str">
        <f>CONCATENATE("For the year ended 31 December ",'Parish Details'!I12)</f>
        <v>For the year ended 31 December 2013</v>
      </c>
      <c r="B5" s="169"/>
      <c r="C5" s="169"/>
      <c r="D5" s="169"/>
      <c r="E5" s="169"/>
      <c r="F5" s="169"/>
      <c r="G5" s="169"/>
      <c r="H5" s="169"/>
      <c r="I5" s="169"/>
      <c r="J5" s="169"/>
      <c r="K5" s="169"/>
      <c r="L5" s="169"/>
      <c r="M5" s="169"/>
      <c r="N5" s="169"/>
      <c r="O5" s="169"/>
      <c r="P5" s="169"/>
      <c r="Q5" s="169"/>
      <c r="R5" s="133"/>
      <c r="S5" s="14"/>
    </row>
    <row r="6" spans="1:19" ht="12.75">
      <c r="A6" s="171"/>
      <c r="B6" s="169"/>
      <c r="C6" s="169"/>
      <c r="D6" s="169"/>
      <c r="E6" s="169"/>
      <c r="F6" s="169"/>
      <c r="G6" s="169"/>
      <c r="H6" s="169"/>
      <c r="I6" s="169"/>
      <c r="J6" s="169"/>
      <c r="K6" s="169"/>
      <c r="L6" s="169"/>
      <c r="M6" s="169"/>
      <c r="N6" s="169"/>
      <c r="O6" s="169"/>
      <c r="P6" s="169"/>
      <c r="Q6" s="169"/>
      <c r="R6" s="137" t="s">
        <v>309</v>
      </c>
      <c r="S6" s="14"/>
    </row>
    <row r="7" spans="1:19" ht="12.75">
      <c r="A7" s="171"/>
      <c r="B7" s="169"/>
      <c r="C7" s="169"/>
      <c r="D7" s="169"/>
      <c r="E7" s="169"/>
      <c r="F7" s="169"/>
      <c r="G7" s="169"/>
      <c r="H7" s="169"/>
      <c r="I7" s="169"/>
      <c r="J7" s="169"/>
      <c r="K7" s="169"/>
      <c r="L7" s="169"/>
      <c r="M7" s="169"/>
      <c r="N7" s="169"/>
      <c r="O7" s="169"/>
      <c r="P7" s="169"/>
      <c r="Q7" s="169"/>
      <c r="R7" s="133"/>
      <c r="S7" s="14"/>
    </row>
    <row r="8" spans="1:19" ht="12.75">
      <c r="A8" s="171"/>
      <c r="B8" s="169"/>
      <c r="C8" s="169"/>
      <c r="D8" s="169"/>
      <c r="E8" s="169"/>
      <c r="F8" s="169"/>
      <c r="G8" s="169"/>
      <c r="H8" s="169"/>
      <c r="I8" s="169"/>
      <c r="J8" s="169"/>
      <c r="K8" s="169"/>
      <c r="L8" s="169"/>
      <c r="M8" s="169"/>
      <c r="N8" s="169"/>
      <c r="O8" s="169"/>
      <c r="P8" s="169"/>
      <c r="Q8" s="169"/>
      <c r="R8" s="133"/>
      <c r="S8" s="14"/>
    </row>
    <row r="9" spans="1:19" ht="12.75">
      <c r="A9" s="171"/>
      <c r="B9" s="169"/>
      <c r="C9" s="169"/>
      <c r="D9" s="169"/>
      <c r="E9" s="169"/>
      <c r="F9" s="169"/>
      <c r="G9" s="169"/>
      <c r="H9" s="169"/>
      <c r="I9" s="169"/>
      <c r="J9" s="169"/>
      <c r="K9" s="169"/>
      <c r="L9" s="169"/>
      <c r="M9" s="169"/>
      <c r="N9" s="169"/>
      <c r="O9" s="169"/>
      <c r="P9" s="169"/>
      <c r="Q9" s="169"/>
      <c r="R9" s="133"/>
      <c r="S9" s="14"/>
    </row>
    <row r="10" spans="1:18" ht="12.75">
      <c r="A10" s="133"/>
      <c r="B10" s="133"/>
      <c r="C10" s="133"/>
      <c r="D10" s="133"/>
      <c r="E10" s="133"/>
      <c r="F10" s="133"/>
      <c r="G10" s="133"/>
      <c r="H10" s="133"/>
      <c r="I10" s="133"/>
      <c r="J10" s="133"/>
      <c r="K10" s="133"/>
      <c r="L10" s="133"/>
      <c r="M10" s="133"/>
      <c r="N10" s="133"/>
      <c r="O10" s="133"/>
      <c r="P10" s="133"/>
      <c r="Q10" s="133"/>
      <c r="R10" s="133"/>
    </row>
    <row r="11" spans="1:18" ht="12.75">
      <c r="A11" s="172" t="s">
        <v>163</v>
      </c>
      <c r="B11" s="136" t="s">
        <v>81</v>
      </c>
      <c r="C11" s="133"/>
      <c r="D11" s="133"/>
      <c r="E11" s="133"/>
      <c r="F11" s="133"/>
      <c r="G11" s="133"/>
      <c r="H11" s="133"/>
      <c r="I11" s="133"/>
      <c r="J11" s="133"/>
      <c r="K11" s="133"/>
      <c r="L11" s="173">
        <f>'Parish Details'!I12</f>
        <v>2013</v>
      </c>
      <c r="M11" s="164"/>
      <c r="N11" s="164"/>
      <c r="O11" s="164"/>
      <c r="P11" s="164"/>
      <c r="Q11" s="173">
        <f>+L11-1</f>
        <v>2012</v>
      </c>
      <c r="R11" s="133"/>
    </row>
    <row r="12" spans="1:18" ht="12.75">
      <c r="A12" s="174"/>
      <c r="B12" s="133"/>
      <c r="C12" s="133"/>
      <c r="D12" s="133"/>
      <c r="E12" s="133"/>
      <c r="F12" s="133"/>
      <c r="G12" s="133"/>
      <c r="H12" s="133"/>
      <c r="I12" s="133"/>
      <c r="J12" s="133"/>
      <c r="K12" s="133"/>
      <c r="L12" s="175" t="s">
        <v>59</v>
      </c>
      <c r="M12" s="164"/>
      <c r="N12" s="164"/>
      <c r="O12" s="164"/>
      <c r="P12" s="164"/>
      <c r="Q12" s="175" t="s">
        <v>59</v>
      </c>
      <c r="R12" s="133"/>
    </row>
    <row r="13" spans="1:18" ht="12.75">
      <c r="A13" s="174"/>
      <c r="B13" s="176" t="s">
        <v>82</v>
      </c>
      <c r="C13" s="133"/>
      <c r="D13" s="133"/>
      <c r="E13" s="133"/>
      <c r="F13" s="133"/>
      <c r="G13" s="133"/>
      <c r="H13" s="133"/>
      <c r="I13" s="133"/>
      <c r="J13" s="133"/>
      <c r="K13" s="133"/>
      <c r="L13" s="345">
        <f>36926</f>
        <v>36926</v>
      </c>
      <c r="M13" s="207"/>
      <c r="N13" s="207"/>
      <c r="O13" s="207"/>
      <c r="P13" s="207"/>
      <c r="Q13" s="346">
        <v>33450</v>
      </c>
      <c r="R13" s="133"/>
    </row>
    <row r="14" spans="1:18" ht="12.75">
      <c r="A14" s="174"/>
      <c r="B14" s="176" t="s">
        <v>83</v>
      </c>
      <c r="C14" s="133"/>
      <c r="D14" s="133"/>
      <c r="E14" s="133"/>
      <c r="F14" s="133"/>
      <c r="G14" s="133"/>
      <c r="H14" s="133"/>
      <c r="I14" s="133"/>
      <c r="J14" s="133"/>
      <c r="K14" s="133"/>
      <c r="L14" s="347">
        <v>2352</v>
      </c>
      <c r="M14" s="207"/>
      <c r="N14" s="207"/>
      <c r="O14" s="207"/>
      <c r="P14" s="207"/>
      <c r="Q14" s="348">
        <v>1820</v>
      </c>
      <c r="R14" s="133"/>
    </row>
    <row r="15" spans="1:18" ht="12.75">
      <c r="A15" s="174"/>
      <c r="B15" s="133" t="s">
        <v>84</v>
      </c>
      <c r="C15" s="133"/>
      <c r="D15" s="133"/>
      <c r="E15" s="133"/>
      <c r="F15" s="133"/>
      <c r="G15" s="133"/>
      <c r="H15" s="133"/>
      <c r="I15" s="133"/>
      <c r="J15" s="133"/>
      <c r="K15" s="133"/>
      <c r="L15" s="347">
        <v>332</v>
      </c>
      <c r="M15" s="207"/>
      <c r="N15" s="207"/>
      <c r="O15" s="207"/>
      <c r="P15" s="207"/>
      <c r="Q15" s="349">
        <v>0</v>
      </c>
      <c r="R15" s="133"/>
    </row>
    <row r="16" spans="1:18" ht="12.75" customHeight="1">
      <c r="A16" s="174"/>
      <c r="B16" s="133"/>
      <c r="C16" s="133"/>
      <c r="D16" s="133"/>
      <c r="E16" s="133"/>
      <c r="F16" s="133"/>
      <c r="G16" s="133"/>
      <c r="H16" s="133"/>
      <c r="I16" s="133"/>
      <c r="J16" s="133"/>
      <c r="K16" s="133"/>
      <c r="L16" s="347"/>
      <c r="M16" s="207"/>
      <c r="N16" s="207"/>
      <c r="O16" s="207"/>
      <c r="P16" s="207"/>
      <c r="Q16" s="349"/>
      <c r="R16" s="133"/>
    </row>
    <row r="17" spans="1:18" ht="13.5" thickBot="1">
      <c r="A17" s="174"/>
      <c r="B17" s="133"/>
      <c r="C17" s="133"/>
      <c r="D17" s="133"/>
      <c r="E17" s="133"/>
      <c r="F17" s="133"/>
      <c r="G17" s="133"/>
      <c r="H17" s="133"/>
      <c r="I17" s="133"/>
      <c r="J17" s="133"/>
      <c r="K17" s="133"/>
      <c r="L17" s="350">
        <f>SUM(L12:L16)</f>
        <v>39610</v>
      </c>
      <c r="M17" s="351"/>
      <c r="N17" s="351"/>
      <c r="O17" s="351"/>
      <c r="P17" s="351"/>
      <c r="Q17" s="350">
        <f>SUM(Q12:Q16)</f>
        <v>35270</v>
      </c>
      <c r="R17" s="133"/>
    </row>
    <row r="18" spans="1:19" ht="13.5" thickTop="1">
      <c r="A18" s="174"/>
      <c r="B18" s="133"/>
      <c r="C18" s="133"/>
      <c r="D18" s="133"/>
      <c r="E18" s="133"/>
      <c r="F18" s="133"/>
      <c r="G18" s="133"/>
      <c r="H18" s="133"/>
      <c r="I18" s="133"/>
      <c r="J18" s="133"/>
      <c r="K18" s="133"/>
      <c r="L18" s="133"/>
      <c r="M18" s="133"/>
      <c r="N18" s="133"/>
      <c r="O18" s="133"/>
      <c r="P18" s="133"/>
      <c r="Q18" s="133"/>
      <c r="R18" s="178"/>
      <c r="S18" s="19"/>
    </row>
    <row r="19" spans="1:20" ht="12.75">
      <c r="A19" s="174"/>
      <c r="B19" s="179" t="s">
        <v>336</v>
      </c>
      <c r="C19" s="180"/>
      <c r="D19" s="180"/>
      <c r="E19" s="180"/>
      <c r="F19" s="180"/>
      <c r="G19" s="180"/>
      <c r="H19" s="180"/>
      <c r="I19" s="180"/>
      <c r="J19" s="180"/>
      <c r="K19" s="180"/>
      <c r="L19" s="180"/>
      <c r="M19" s="180"/>
      <c r="N19" s="180"/>
      <c r="O19" s="180"/>
      <c r="P19" s="180"/>
      <c r="Q19" s="180"/>
      <c r="R19" s="180"/>
      <c r="S19" s="9"/>
      <c r="T19" s="9"/>
    </row>
    <row r="20" spans="1:19" ht="12.75">
      <c r="A20" s="174"/>
      <c r="B20" s="163"/>
      <c r="C20" s="133"/>
      <c r="D20" s="180"/>
      <c r="E20" s="180"/>
      <c r="F20" s="180"/>
      <c r="G20" s="180"/>
      <c r="H20" s="180"/>
      <c r="I20" s="180"/>
      <c r="J20" s="180"/>
      <c r="K20" s="180"/>
      <c r="L20" s="180"/>
      <c r="M20" s="180"/>
      <c r="N20" s="180"/>
      <c r="O20" s="180"/>
      <c r="P20" s="180"/>
      <c r="Q20" s="180"/>
      <c r="R20" s="180"/>
      <c r="S20" s="9"/>
    </row>
    <row r="21" spans="1:19" ht="12.75">
      <c r="A21" s="174"/>
      <c r="B21" s="163"/>
      <c r="C21" s="133"/>
      <c r="D21" s="180"/>
      <c r="E21" s="180"/>
      <c r="F21" s="180"/>
      <c r="G21" s="180"/>
      <c r="H21" s="180"/>
      <c r="I21" s="180"/>
      <c r="J21" s="180"/>
      <c r="K21" s="180"/>
      <c r="L21" s="180"/>
      <c r="M21" s="180"/>
      <c r="N21" s="180"/>
      <c r="O21" s="180"/>
      <c r="P21" s="180"/>
      <c r="Q21" s="180"/>
      <c r="R21" s="180"/>
      <c r="S21" s="9"/>
    </row>
    <row r="22" spans="1:19" ht="12.75">
      <c r="A22" s="174"/>
      <c r="B22" s="163"/>
      <c r="C22" s="133"/>
      <c r="D22" s="180"/>
      <c r="E22" s="180"/>
      <c r="F22" s="180"/>
      <c r="G22" s="180"/>
      <c r="H22" s="180"/>
      <c r="I22" s="180"/>
      <c r="J22" s="180"/>
      <c r="K22" s="180"/>
      <c r="L22" s="180"/>
      <c r="M22" s="180"/>
      <c r="N22" s="180"/>
      <c r="O22" s="180"/>
      <c r="P22" s="180"/>
      <c r="Q22" s="180"/>
      <c r="R22" s="180"/>
      <c r="S22" s="9"/>
    </row>
    <row r="23" spans="1:19" ht="12.75">
      <c r="A23" s="181" t="s">
        <v>164</v>
      </c>
      <c r="B23" s="182" t="s">
        <v>165</v>
      </c>
      <c r="C23" s="164"/>
      <c r="D23" s="183"/>
      <c r="E23" s="183"/>
      <c r="F23" s="180"/>
      <c r="G23" s="180"/>
      <c r="H23" s="180"/>
      <c r="I23" s="180"/>
      <c r="J23" s="180"/>
      <c r="K23" s="180"/>
      <c r="L23" s="180"/>
      <c r="M23" s="180"/>
      <c r="N23" s="180"/>
      <c r="O23" s="180"/>
      <c r="P23" s="180"/>
      <c r="Q23" s="180"/>
      <c r="R23" s="180"/>
      <c r="S23" s="9"/>
    </row>
    <row r="24" spans="1:19" ht="13.5" customHeight="1">
      <c r="A24" s="174"/>
      <c r="B24" s="163"/>
      <c r="C24" s="133"/>
      <c r="D24" s="180"/>
      <c r="E24" s="180"/>
      <c r="F24" s="180"/>
      <c r="G24" s="180"/>
      <c r="H24" s="180"/>
      <c r="I24" s="180"/>
      <c r="J24" s="180"/>
      <c r="K24" s="180"/>
      <c r="L24" s="180"/>
      <c r="M24" s="180"/>
      <c r="N24" s="180"/>
      <c r="O24" s="180"/>
      <c r="P24" s="180"/>
      <c r="Q24" s="180"/>
      <c r="R24" s="180"/>
      <c r="S24" s="9"/>
    </row>
    <row r="25" spans="1:19" ht="12.75">
      <c r="A25" s="174"/>
      <c r="B25" s="203" t="s">
        <v>351</v>
      </c>
      <c r="C25" s="133"/>
      <c r="D25" s="180"/>
      <c r="E25" s="180"/>
      <c r="F25" s="180"/>
      <c r="G25" s="180"/>
      <c r="H25" s="180"/>
      <c r="I25" s="180"/>
      <c r="J25" s="180"/>
      <c r="K25" s="180"/>
      <c r="L25" s="180"/>
      <c r="M25" s="180"/>
      <c r="N25" s="180"/>
      <c r="O25" s="180"/>
      <c r="P25" s="180"/>
      <c r="Q25" s="180"/>
      <c r="R25" s="180"/>
      <c r="S25" s="9"/>
    </row>
    <row r="26" spans="1:19" ht="12.75">
      <c r="A26" s="174"/>
      <c r="B26" s="133"/>
      <c r="C26" s="133"/>
      <c r="D26" s="180"/>
      <c r="E26" s="180"/>
      <c r="F26" s="180"/>
      <c r="G26" s="180"/>
      <c r="H26" s="180"/>
      <c r="I26" s="180"/>
      <c r="J26" s="180"/>
      <c r="K26" s="180"/>
      <c r="L26" s="180"/>
      <c r="M26" s="180"/>
      <c r="N26" s="180"/>
      <c r="O26" s="180"/>
      <c r="P26" s="180"/>
      <c r="Q26" s="180"/>
      <c r="R26" s="180"/>
      <c r="S26" s="9"/>
    </row>
    <row r="27" spans="1:19" ht="12.75">
      <c r="A27" s="172">
        <v>5</v>
      </c>
      <c r="B27" s="136" t="s">
        <v>67</v>
      </c>
      <c r="C27" s="133"/>
      <c r="D27" s="133"/>
      <c r="E27" s="133"/>
      <c r="F27" s="133"/>
      <c r="G27" s="133"/>
      <c r="H27" s="133"/>
      <c r="I27" s="133"/>
      <c r="J27" s="133"/>
      <c r="K27" s="133"/>
      <c r="L27" s="180"/>
      <c r="M27" s="133"/>
      <c r="N27" s="133"/>
      <c r="O27" s="133"/>
      <c r="P27" s="180"/>
      <c r="Q27" s="180"/>
      <c r="R27" s="133"/>
      <c r="S27" s="9"/>
    </row>
    <row r="28" spans="1:19" ht="12.75">
      <c r="A28" s="172"/>
      <c r="B28" s="136"/>
      <c r="C28" s="133"/>
      <c r="D28" s="133"/>
      <c r="E28" s="133"/>
      <c r="F28" s="133"/>
      <c r="G28" s="133"/>
      <c r="H28" s="133"/>
      <c r="I28" s="133"/>
      <c r="J28" s="133"/>
      <c r="K28" s="133"/>
      <c r="L28" s="180"/>
      <c r="M28" s="133"/>
      <c r="N28" s="133"/>
      <c r="O28" s="133"/>
      <c r="P28" s="180"/>
      <c r="Q28" s="180"/>
      <c r="R28" s="133"/>
      <c r="S28" s="9"/>
    </row>
    <row r="29" spans="1:20" ht="12.75">
      <c r="A29" s="181" t="s">
        <v>89</v>
      </c>
      <c r="B29" s="133"/>
      <c r="C29" s="133"/>
      <c r="D29" s="133"/>
      <c r="E29" s="133"/>
      <c r="F29" s="184"/>
      <c r="G29" s="169"/>
      <c r="H29" s="169"/>
      <c r="I29" s="169"/>
      <c r="J29" s="169"/>
      <c r="K29" s="185" t="s">
        <v>85</v>
      </c>
      <c r="L29" s="186"/>
      <c r="M29" s="171"/>
      <c r="N29" s="184" t="s">
        <v>171</v>
      </c>
      <c r="O29" s="171"/>
      <c r="P29" s="171"/>
      <c r="Q29" s="187" t="s">
        <v>88</v>
      </c>
      <c r="R29" s="133"/>
      <c r="T29" s="10"/>
    </row>
    <row r="30" spans="1:20" ht="12.75">
      <c r="A30" s="133"/>
      <c r="B30" s="164" t="s">
        <v>166</v>
      </c>
      <c r="C30" s="133"/>
      <c r="D30" s="133"/>
      <c r="E30" s="133"/>
      <c r="F30" s="184"/>
      <c r="G30" s="169"/>
      <c r="H30" s="169"/>
      <c r="I30" s="169"/>
      <c r="J30" s="169"/>
      <c r="K30" s="184" t="s">
        <v>86</v>
      </c>
      <c r="L30" s="186"/>
      <c r="M30" s="171"/>
      <c r="N30" s="184" t="s">
        <v>223</v>
      </c>
      <c r="O30" s="171"/>
      <c r="P30" s="171"/>
      <c r="Q30" s="164"/>
      <c r="R30" s="133"/>
      <c r="T30" s="10"/>
    </row>
    <row r="31" spans="1:18" ht="12.75">
      <c r="A31" s="174"/>
      <c r="B31" s="133" t="s">
        <v>167</v>
      </c>
      <c r="C31" s="133"/>
      <c r="D31" s="133"/>
      <c r="E31" s="133"/>
      <c r="F31" s="184"/>
      <c r="G31" s="169"/>
      <c r="H31" s="169"/>
      <c r="I31" s="169"/>
      <c r="J31" s="169"/>
      <c r="K31" s="185" t="s">
        <v>87</v>
      </c>
      <c r="L31" s="186"/>
      <c r="M31" s="171"/>
      <c r="N31" s="184"/>
      <c r="O31" s="171" t="s">
        <v>123</v>
      </c>
      <c r="P31" s="171"/>
      <c r="Q31" s="164"/>
      <c r="R31" s="133"/>
    </row>
    <row r="32" spans="1:18" ht="12.75">
      <c r="A32" s="133"/>
      <c r="B32" s="133"/>
      <c r="C32" s="133"/>
      <c r="D32" s="133"/>
      <c r="E32" s="133"/>
      <c r="F32" s="133"/>
      <c r="G32" s="188"/>
      <c r="H32" s="133"/>
      <c r="I32" s="133"/>
      <c r="J32" s="133"/>
      <c r="K32" s="133"/>
      <c r="L32" s="175" t="s">
        <v>59</v>
      </c>
      <c r="M32" s="164"/>
      <c r="N32" s="164"/>
      <c r="O32" s="175" t="s">
        <v>59</v>
      </c>
      <c r="P32" s="164"/>
      <c r="Q32" s="175" t="s">
        <v>59</v>
      </c>
      <c r="R32" s="133"/>
    </row>
    <row r="33" spans="1:18" ht="12.75">
      <c r="A33" s="174"/>
      <c r="B33" s="136"/>
      <c r="C33" s="133"/>
      <c r="D33" s="133"/>
      <c r="E33" s="133"/>
      <c r="F33" s="133"/>
      <c r="G33" s="133"/>
      <c r="H33" s="133"/>
      <c r="I33" s="133"/>
      <c r="J33" s="133"/>
      <c r="K33" s="133"/>
      <c r="L33" s="133"/>
      <c r="M33" s="133"/>
      <c r="N33" s="133"/>
      <c r="O33" s="133"/>
      <c r="P33" s="133"/>
      <c r="Q33" s="188"/>
      <c r="R33" s="188"/>
    </row>
    <row r="34" spans="1:18" ht="12.75">
      <c r="A34" s="174"/>
      <c r="B34" s="133" t="s">
        <v>168</v>
      </c>
      <c r="C34" s="133"/>
      <c r="D34" s="133"/>
      <c r="E34" s="137" t="str">
        <f>CONCATENATE("At 1 January ",'Parish Details'!$I$12)</f>
        <v>At 1 January 2013</v>
      </c>
      <c r="F34" s="133"/>
      <c r="G34" s="133"/>
      <c r="H34" s="133"/>
      <c r="I34" s="133"/>
      <c r="J34" s="133"/>
      <c r="K34" s="133"/>
      <c r="L34" s="189">
        <v>900000</v>
      </c>
      <c r="M34" s="189"/>
      <c r="N34" s="189"/>
      <c r="O34" s="189">
        <v>1036</v>
      </c>
      <c r="P34" s="189"/>
      <c r="Q34" s="190">
        <f>SUM(G34:O34)</f>
        <v>901036</v>
      </c>
      <c r="R34" s="133"/>
    </row>
    <row r="35" spans="1:18" ht="12.75">
      <c r="A35" s="174"/>
      <c r="B35" s="133"/>
      <c r="C35" s="133"/>
      <c r="D35" s="133"/>
      <c r="E35" s="133" t="s">
        <v>90</v>
      </c>
      <c r="F35" s="133"/>
      <c r="G35" s="133"/>
      <c r="H35" s="133"/>
      <c r="I35" s="133"/>
      <c r="J35" s="133"/>
      <c r="K35" s="133"/>
      <c r="L35" s="189">
        <v>0</v>
      </c>
      <c r="M35" s="189"/>
      <c r="N35" s="189"/>
      <c r="O35" s="189">
        <v>0</v>
      </c>
      <c r="P35" s="189"/>
      <c r="Q35" s="190">
        <f>SUM(G35:O35)</f>
        <v>0</v>
      </c>
      <c r="R35" s="133"/>
    </row>
    <row r="36" spans="1:18" ht="12.75">
      <c r="A36" s="174"/>
      <c r="B36" s="133"/>
      <c r="C36" s="133"/>
      <c r="D36" s="133"/>
      <c r="E36" s="133" t="s">
        <v>242</v>
      </c>
      <c r="F36" s="133"/>
      <c r="G36" s="133"/>
      <c r="H36" s="133"/>
      <c r="I36" s="133"/>
      <c r="J36" s="133"/>
      <c r="K36" s="133"/>
      <c r="L36" s="191">
        <v>0</v>
      </c>
      <c r="M36" s="189"/>
      <c r="N36" s="189"/>
      <c r="O36" s="191">
        <v>0</v>
      </c>
      <c r="P36" s="189"/>
      <c r="Q36" s="190">
        <f>SUM(G36:O36)</f>
        <v>0</v>
      </c>
      <c r="R36" s="133"/>
    </row>
    <row r="37" spans="1:18" ht="4.5" customHeight="1">
      <c r="A37" s="174"/>
      <c r="B37" s="133"/>
      <c r="C37" s="133"/>
      <c r="D37" s="133"/>
      <c r="E37" s="133"/>
      <c r="F37" s="133"/>
      <c r="G37" s="133"/>
      <c r="H37" s="133"/>
      <c r="I37" s="133"/>
      <c r="J37" s="133"/>
      <c r="K37" s="133"/>
      <c r="L37" s="192"/>
      <c r="M37" s="133"/>
      <c r="N37" s="133"/>
      <c r="O37" s="192"/>
      <c r="P37" s="133"/>
      <c r="Q37" s="193"/>
      <c r="R37" s="133"/>
    </row>
    <row r="38" spans="1:18" ht="12.75">
      <c r="A38" s="174"/>
      <c r="B38" s="133"/>
      <c r="C38" s="133"/>
      <c r="D38" s="133"/>
      <c r="E38" s="137" t="str">
        <f>CONCATENATE("At 31 December ",'Parish Details'!$I$12)</f>
        <v>At 31 December 2013</v>
      </c>
      <c r="F38" s="133"/>
      <c r="G38" s="194"/>
      <c r="H38" s="133"/>
      <c r="I38" s="133"/>
      <c r="J38" s="133"/>
      <c r="K38" s="133"/>
      <c r="L38" s="195">
        <f>SUM(L34:L37)</f>
        <v>900000</v>
      </c>
      <c r="M38" s="133"/>
      <c r="N38" s="133"/>
      <c r="O38" s="195">
        <f>SUM(O34:O37)</f>
        <v>1036</v>
      </c>
      <c r="P38" s="133"/>
      <c r="Q38" s="196">
        <f>IF((SUM(Q34:Q37))=SUM(G38:O38),SUM(G38:O38),"Whoops!!")</f>
        <v>901036</v>
      </c>
      <c r="R38" s="133"/>
    </row>
    <row r="39" spans="1:18" ht="12.75">
      <c r="A39" s="174"/>
      <c r="B39" s="133"/>
      <c r="C39" s="133"/>
      <c r="D39" s="133"/>
      <c r="E39" s="133"/>
      <c r="F39" s="133"/>
      <c r="G39" s="133"/>
      <c r="H39" s="133"/>
      <c r="I39" s="133"/>
      <c r="J39" s="133"/>
      <c r="K39" s="133"/>
      <c r="L39" s="133"/>
      <c r="M39" s="133"/>
      <c r="N39" s="133"/>
      <c r="O39" s="133"/>
      <c r="P39" s="133"/>
      <c r="Q39" s="137"/>
      <c r="R39" s="133"/>
    </row>
    <row r="40" spans="1:18" ht="12.75">
      <c r="A40" s="174"/>
      <c r="B40" s="136"/>
      <c r="C40" s="133"/>
      <c r="D40" s="133"/>
      <c r="E40" s="133"/>
      <c r="F40" s="133"/>
      <c r="G40" s="133"/>
      <c r="H40" s="133"/>
      <c r="I40" s="133"/>
      <c r="J40" s="133"/>
      <c r="K40" s="133"/>
      <c r="L40" s="133"/>
      <c r="M40" s="133"/>
      <c r="N40" s="133"/>
      <c r="O40" s="133"/>
      <c r="P40" s="133"/>
      <c r="Q40" s="137"/>
      <c r="R40" s="133"/>
    </row>
    <row r="41" spans="1:18" ht="12.75">
      <c r="A41" s="174"/>
      <c r="B41" s="133" t="s">
        <v>169</v>
      </c>
      <c r="C41" s="133"/>
      <c r="D41" s="133"/>
      <c r="E41" s="137" t="str">
        <f>CONCATENATE("At 1 January ",'Parish Details'!$I$12)</f>
        <v>At 1 January 2013</v>
      </c>
      <c r="F41" s="133"/>
      <c r="G41" s="133"/>
      <c r="H41" s="133"/>
      <c r="I41" s="133"/>
      <c r="J41" s="133"/>
      <c r="K41" s="133"/>
      <c r="L41" s="189">
        <v>0</v>
      </c>
      <c r="M41" s="189"/>
      <c r="N41" s="189"/>
      <c r="O41" s="189">
        <v>259</v>
      </c>
      <c r="P41" s="189"/>
      <c r="Q41" s="190">
        <f>SUM(G41:O41)</f>
        <v>259</v>
      </c>
      <c r="R41" s="133"/>
    </row>
    <row r="42" spans="1:18" ht="12.75">
      <c r="A42" s="174"/>
      <c r="B42" s="133"/>
      <c r="C42" s="133"/>
      <c r="D42" s="133"/>
      <c r="E42" s="133" t="s">
        <v>91</v>
      </c>
      <c r="F42" s="133"/>
      <c r="G42" s="133"/>
      <c r="H42" s="133"/>
      <c r="I42" s="133"/>
      <c r="J42" s="133"/>
      <c r="K42" s="133"/>
      <c r="L42" s="189">
        <v>0</v>
      </c>
      <c r="M42" s="189"/>
      <c r="N42" s="189"/>
      <c r="O42" s="189">
        <v>259</v>
      </c>
      <c r="P42" s="189"/>
      <c r="Q42" s="190">
        <f>SUM(G42:O42)</f>
        <v>259</v>
      </c>
      <c r="R42" s="133"/>
    </row>
    <row r="43" spans="1:18" ht="12.75">
      <c r="A43" s="174"/>
      <c r="B43" s="133"/>
      <c r="C43" s="133"/>
      <c r="D43" s="133"/>
      <c r="E43" s="176"/>
      <c r="F43" s="133"/>
      <c r="G43" s="133"/>
      <c r="H43" s="133"/>
      <c r="I43" s="133"/>
      <c r="J43" s="133"/>
      <c r="K43" s="133"/>
      <c r="L43" s="191"/>
      <c r="M43" s="189"/>
      <c r="N43" s="189"/>
      <c r="O43" s="191"/>
      <c r="P43" s="189"/>
      <c r="Q43" s="190">
        <f>SUM(G43:O43)</f>
        <v>0</v>
      </c>
      <c r="R43" s="133"/>
    </row>
    <row r="44" spans="1:18" ht="2.25" customHeight="1">
      <c r="A44" s="174"/>
      <c r="B44" s="133"/>
      <c r="C44" s="133"/>
      <c r="D44" s="133"/>
      <c r="E44" s="176"/>
      <c r="F44" s="133"/>
      <c r="G44" s="133"/>
      <c r="H44" s="133"/>
      <c r="I44" s="133"/>
      <c r="J44" s="133"/>
      <c r="K44" s="133"/>
      <c r="L44" s="192"/>
      <c r="M44" s="133"/>
      <c r="N44" s="133"/>
      <c r="O44" s="192"/>
      <c r="P44" s="133"/>
      <c r="Q44" s="193"/>
      <c r="R44" s="133"/>
    </row>
    <row r="45" spans="1:20" ht="12.75">
      <c r="A45" s="174"/>
      <c r="B45" s="133"/>
      <c r="C45" s="133"/>
      <c r="D45" s="133"/>
      <c r="E45" s="137" t="str">
        <f>CONCATENATE("At 31 December ",'Parish Details'!$I$12)</f>
        <v>At 31 December 2013</v>
      </c>
      <c r="F45" s="133"/>
      <c r="G45" s="194"/>
      <c r="H45" s="133"/>
      <c r="I45" s="133"/>
      <c r="J45" s="133"/>
      <c r="K45" s="133"/>
      <c r="L45" s="195">
        <f>SUM(L41:L44)</f>
        <v>0</v>
      </c>
      <c r="M45" s="133"/>
      <c r="N45" s="133"/>
      <c r="O45" s="195">
        <f>SUM(O41:O44)</f>
        <v>518</v>
      </c>
      <c r="P45" s="133"/>
      <c r="Q45" s="196">
        <f>IF((SUM(Q41:Q44))=SUM(G45:O45),SUM(G45:O45),"Whoops!!")</f>
        <v>518</v>
      </c>
      <c r="R45" s="133"/>
      <c r="T45" s="8"/>
    </row>
    <row r="46" spans="1:18" ht="12.75">
      <c r="A46" s="174"/>
      <c r="B46" s="133"/>
      <c r="C46" s="133"/>
      <c r="D46" s="133"/>
      <c r="E46" s="133"/>
      <c r="F46" s="133"/>
      <c r="G46" s="192"/>
      <c r="H46" s="133"/>
      <c r="I46" s="133"/>
      <c r="J46" s="133"/>
      <c r="K46" s="133"/>
      <c r="L46" s="133"/>
      <c r="M46" s="133"/>
      <c r="N46" s="133"/>
      <c r="O46" s="133"/>
      <c r="P46" s="133"/>
      <c r="Q46" s="137"/>
      <c r="R46" s="133"/>
    </row>
    <row r="47" spans="1:18" ht="13.5" thickBot="1">
      <c r="A47" s="174"/>
      <c r="B47" s="137" t="s">
        <v>170</v>
      </c>
      <c r="C47" s="137"/>
      <c r="D47" s="137"/>
      <c r="E47" s="137" t="str">
        <f>CONCATENATE("At 31 December ",'Parish Details'!$I$12)</f>
        <v>At 31 December 2013</v>
      </c>
      <c r="F47" s="137"/>
      <c r="G47" s="178"/>
      <c r="H47" s="137"/>
      <c r="I47" s="137"/>
      <c r="J47" s="137"/>
      <c r="K47" s="137"/>
      <c r="L47" s="197">
        <f>L38-L45</f>
        <v>900000</v>
      </c>
      <c r="M47" s="137"/>
      <c r="N47" s="137"/>
      <c r="O47" s="197">
        <f>O38-O45</f>
        <v>518</v>
      </c>
      <c r="P47" s="137"/>
      <c r="Q47" s="198">
        <f>IF((Q38-Q45)=SUM(G47:O47),SUM(G47:O47),"Whoops!!")</f>
        <v>900518</v>
      </c>
      <c r="R47" s="133"/>
    </row>
    <row r="48" spans="1:18" ht="13.5" thickTop="1">
      <c r="A48" s="174"/>
      <c r="B48" s="137"/>
      <c r="C48" s="137"/>
      <c r="D48" s="137"/>
      <c r="E48" s="137"/>
      <c r="F48" s="137"/>
      <c r="G48" s="199"/>
      <c r="H48" s="137"/>
      <c r="I48" s="137"/>
      <c r="J48" s="137"/>
      <c r="K48" s="137"/>
      <c r="L48" s="199"/>
      <c r="M48" s="137"/>
      <c r="N48" s="137"/>
      <c r="O48" s="199"/>
      <c r="P48" s="137"/>
      <c r="Q48" s="199"/>
      <c r="R48" s="133"/>
    </row>
    <row r="49" spans="1:18" ht="13.5" thickBot="1">
      <c r="A49" s="174"/>
      <c r="B49" s="137"/>
      <c r="C49" s="137"/>
      <c r="D49" s="137"/>
      <c r="E49" s="137" t="str">
        <f>CONCATENATE("At 31 December ",'Parish Details'!$I$12-1)</f>
        <v>At 31 December 2012</v>
      </c>
      <c r="F49" s="137"/>
      <c r="G49" s="199"/>
      <c r="H49" s="137"/>
      <c r="I49" s="137"/>
      <c r="J49" s="137"/>
      <c r="K49" s="137"/>
      <c r="L49" s="200">
        <f>L34-L41</f>
        <v>900000</v>
      </c>
      <c r="M49" s="137"/>
      <c r="N49" s="137"/>
      <c r="O49" s="200">
        <f>O34-O41</f>
        <v>777</v>
      </c>
      <c r="P49" s="137"/>
      <c r="Q49" s="198">
        <f>IF((Q34-Q41)=SUM(G49:O49),SUM(G49:O49),"Whoops!!")</f>
        <v>900777</v>
      </c>
      <c r="R49" s="133"/>
    </row>
    <row r="50" spans="1:18" ht="13.5" thickTop="1">
      <c r="A50" s="174"/>
      <c r="B50" s="133"/>
      <c r="C50" s="133"/>
      <c r="D50" s="133"/>
      <c r="E50" s="133"/>
      <c r="F50" s="133"/>
      <c r="G50" s="133"/>
      <c r="H50" s="133"/>
      <c r="I50" s="133"/>
      <c r="J50" s="133"/>
      <c r="K50" s="133"/>
      <c r="L50" s="133"/>
      <c r="M50" s="133"/>
      <c r="N50" s="133"/>
      <c r="O50" s="133"/>
      <c r="P50" s="133"/>
      <c r="Q50" s="133"/>
      <c r="R50" s="133"/>
    </row>
    <row r="51" spans="1:18" ht="12.75">
      <c r="A51" s="174"/>
      <c r="B51" s="201" t="s">
        <v>243</v>
      </c>
      <c r="C51" s="133"/>
      <c r="D51" s="133"/>
      <c r="E51" s="133"/>
      <c r="F51" s="133"/>
      <c r="G51" s="133"/>
      <c r="H51" s="133"/>
      <c r="I51" s="133"/>
      <c r="J51" s="133"/>
      <c r="K51" s="133"/>
      <c r="L51" s="133"/>
      <c r="M51" s="133"/>
      <c r="N51" s="133"/>
      <c r="O51" s="133"/>
      <c r="P51" s="133"/>
      <c r="Q51" s="133"/>
      <c r="R51" s="133"/>
    </row>
    <row r="52" spans="1:18" ht="12.75">
      <c r="A52" s="174"/>
      <c r="B52" s="201" t="s">
        <v>284</v>
      </c>
      <c r="C52" s="202"/>
      <c r="D52" s="202"/>
      <c r="E52" s="202"/>
      <c r="F52" s="202"/>
      <c r="G52" s="202"/>
      <c r="H52" s="202"/>
      <c r="I52" s="202"/>
      <c r="J52" s="202"/>
      <c r="K52" s="202"/>
      <c r="L52" s="202"/>
      <c r="M52" s="202"/>
      <c r="N52" s="202"/>
      <c r="O52" s="202"/>
      <c r="P52" s="202"/>
      <c r="Q52" s="133"/>
      <c r="R52" s="202"/>
    </row>
    <row r="53" spans="1:21" ht="12.75">
      <c r="A53" s="174"/>
      <c r="B53" s="133" t="s">
        <v>244</v>
      </c>
      <c r="C53" s="133"/>
      <c r="D53" s="133"/>
      <c r="E53" s="133"/>
      <c r="F53" s="133"/>
      <c r="G53" s="133"/>
      <c r="H53" s="133"/>
      <c r="I53" s="133"/>
      <c r="J53" s="133"/>
      <c r="K53" s="133"/>
      <c r="L53" s="133"/>
      <c r="M53" s="133"/>
      <c r="N53" s="133"/>
      <c r="O53" s="133"/>
      <c r="P53" s="133"/>
      <c r="Q53" s="202"/>
      <c r="R53" s="133"/>
      <c r="T53" s="7"/>
      <c r="U53" s="7"/>
    </row>
    <row r="54" spans="1:21" ht="12.75">
      <c r="A54" s="133"/>
      <c r="B54" s="133"/>
      <c r="C54" s="133"/>
      <c r="D54" s="133"/>
      <c r="E54" s="133"/>
      <c r="F54" s="133"/>
      <c r="G54" s="133"/>
      <c r="H54" s="133"/>
      <c r="I54" s="133"/>
      <c r="J54" s="133"/>
      <c r="K54" s="133"/>
      <c r="L54" s="133"/>
      <c r="M54" s="133"/>
      <c r="N54" s="133"/>
      <c r="O54" s="133"/>
      <c r="P54" s="133"/>
      <c r="Q54" s="202"/>
      <c r="R54" s="133"/>
      <c r="T54" s="7"/>
      <c r="U54" s="7"/>
    </row>
    <row r="55" spans="1:21" ht="12.75">
      <c r="A55" s="181" t="s">
        <v>92</v>
      </c>
      <c r="B55" s="164" t="s">
        <v>72</v>
      </c>
      <c r="C55" s="133"/>
      <c r="D55" s="133"/>
      <c r="E55" s="133"/>
      <c r="F55" s="133"/>
      <c r="G55" s="133"/>
      <c r="H55" s="133"/>
      <c r="I55" s="133"/>
      <c r="J55" s="133"/>
      <c r="K55" s="138"/>
      <c r="L55" s="173">
        <f>'Parish Details'!I12</f>
        <v>2013</v>
      </c>
      <c r="M55" s="164"/>
      <c r="N55" s="164"/>
      <c r="O55" s="164"/>
      <c r="P55" s="164"/>
      <c r="Q55" s="173">
        <f>+L55-1</f>
        <v>2012</v>
      </c>
      <c r="R55" s="133"/>
      <c r="T55" s="7"/>
      <c r="U55" s="7"/>
    </row>
    <row r="56" spans="1:21" ht="12.75">
      <c r="A56" s="174"/>
      <c r="B56" s="204"/>
      <c r="C56" s="133"/>
      <c r="D56" s="133"/>
      <c r="E56" s="133"/>
      <c r="F56" s="133"/>
      <c r="G56" s="133"/>
      <c r="H56" s="133"/>
      <c r="I56" s="133"/>
      <c r="J56" s="133"/>
      <c r="K56" s="138"/>
      <c r="L56" s="175" t="s">
        <v>59</v>
      </c>
      <c r="M56" s="164"/>
      <c r="N56" s="164"/>
      <c r="O56" s="164"/>
      <c r="P56" s="164"/>
      <c r="Q56" s="175" t="s">
        <v>59</v>
      </c>
      <c r="R56" s="133"/>
      <c r="T56" s="7"/>
      <c r="U56" s="7"/>
    </row>
    <row r="57" spans="1:21" ht="12.75">
      <c r="A57" s="174"/>
      <c r="B57" s="204"/>
      <c r="C57" s="133"/>
      <c r="D57" s="133"/>
      <c r="E57" s="133"/>
      <c r="F57" s="133"/>
      <c r="G57" s="133"/>
      <c r="H57" s="133"/>
      <c r="I57" s="133"/>
      <c r="J57" s="133"/>
      <c r="K57" s="138"/>
      <c r="L57" s="205"/>
      <c r="M57" s="138"/>
      <c r="N57" s="138"/>
      <c r="O57" s="138"/>
      <c r="P57" s="138"/>
      <c r="Q57" s="205"/>
      <c r="R57" s="133"/>
      <c r="T57" s="7"/>
      <c r="U57" s="7"/>
    </row>
    <row r="58" spans="1:21" ht="12.75">
      <c r="A58" s="174"/>
      <c r="B58" s="137" t="s">
        <v>338</v>
      </c>
      <c r="C58" s="133"/>
      <c r="D58" s="133"/>
      <c r="E58" s="133"/>
      <c r="F58" s="133"/>
      <c r="G58" s="133"/>
      <c r="H58" s="133"/>
      <c r="I58" s="133"/>
      <c r="J58" s="133"/>
      <c r="K58" s="133"/>
      <c r="L58" s="352">
        <f>Q63</f>
        <v>38135.079999999994</v>
      </c>
      <c r="M58" s="207"/>
      <c r="N58" s="207"/>
      <c r="O58" s="207"/>
      <c r="P58" s="207"/>
      <c r="Q58" s="352">
        <f>35984.2</f>
        <v>35984.2</v>
      </c>
      <c r="R58" s="133"/>
      <c r="T58" s="7"/>
      <c r="U58" s="7"/>
    </row>
    <row r="59" spans="1:21" ht="12.75">
      <c r="A59" s="174"/>
      <c r="B59" s="138" t="s">
        <v>224</v>
      </c>
      <c r="C59" s="133"/>
      <c r="D59" s="133"/>
      <c r="E59" s="133"/>
      <c r="F59" s="133"/>
      <c r="G59" s="133"/>
      <c r="H59" s="133"/>
      <c r="I59" s="133"/>
      <c r="J59" s="133"/>
      <c r="K59" s="133"/>
      <c r="L59" s="352">
        <v>0</v>
      </c>
      <c r="M59" s="207"/>
      <c r="N59" s="207"/>
      <c r="O59" s="207"/>
      <c r="P59" s="207"/>
      <c r="Q59" s="352">
        <v>0</v>
      </c>
      <c r="R59" s="133"/>
      <c r="T59" s="7"/>
      <c r="U59" s="7"/>
    </row>
    <row r="60" spans="1:21" ht="12.75">
      <c r="A60" s="174"/>
      <c r="B60" s="179" t="s">
        <v>172</v>
      </c>
      <c r="C60" s="133"/>
      <c r="D60" s="133"/>
      <c r="E60" s="133"/>
      <c r="F60" s="133"/>
      <c r="G60" s="133"/>
      <c r="H60" s="133"/>
      <c r="I60" s="133"/>
      <c r="J60" s="133"/>
      <c r="K60" s="133"/>
      <c r="L60" s="353">
        <v>0</v>
      </c>
      <c r="M60" s="207"/>
      <c r="N60" s="207"/>
      <c r="O60" s="207"/>
      <c r="P60" s="207"/>
      <c r="Q60" s="353">
        <v>0</v>
      </c>
      <c r="R60" s="133"/>
      <c r="T60" s="7"/>
      <c r="U60" s="7"/>
    </row>
    <row r="61" spans="1:21" ht="12.75">
      <c r="A61" s="174"/>
      <c r="B61" s="138" t="s">
        <v>262</v>
      </c>
      <c r="C61" s="176"/>
      <c r="D61" s="133"/>
      <c r="E61" s="133"/>
      <c r="F61" s="133"/>
      <c r="G61" s="133"/>
      <c r="H61" s="133"/>
      <c r="I61" s="133"/>
      <c r="J61" s="133"/>
      <c r="K61" s="133"/>
      <c r="L61" s="354">
        <f>-608+2542</f>
        <v>1934</v>
      </c>
      <c r="M61" s="207"/>
      <c r="N61" s="207"/>
      <c r="O61" s="207"/>
      <c r="P61" s="207"/>
      <c r="Q61" s="354">
        <f>1966.27+184.61</f>
        <v>2150.88</v>
      </c>
      <c r="R61" s="133"/>
      <c r="T61" s="7"/>
      <c r="U61" s="7"/>
    </row>
    <row r="62" spans="1:21" ht="12.75">
      <c r="A62" s="174"/>
      <c r="B62" s="138"/>
      <c r="C62" s="176"/>
      <c r="D62" s="133"/>
      <c r="E62" s="133"/>
      <c r="F62" s="133"/>
      <c r="G62" s="133"/>
      <c r="H62" s="133"/>
      <c r="I62" s="133"/>
      <c r="J62" s="133"/>
      <c r="K62" s="133"/>
      <c r="L62" s="354"/>
      <c r="M62" s="207"/>
      <c r="N62" s="207"/>
      <c r="O62" s="207"/>
      <c r="P62" s="207"/>
      <c r="Q62" s="354"/>
      <c r="R62" s="133"/>
      <c r="T62" s="7"/>
      <c r="U62" s="7"/>
    </row>
    <row r="63" spans="1:21" ht="13.5" thickBot="1">
      <c r="A63" s="174"/>
      <c r="B63" s="137" t="s">
        <v>337</v>
      </c>
      <c r="C63" s="174"/>
      <c r="D63" s="133"/>
      <c r="E63" s="133"/>
      <c r="F63" s="133"/>
      <c r="G63" s="133"/>
      <c r="H63" s="133"/>
      <c r="I63" s="133"/>
      <c r="J63" s="133"/>
      <c r="K63" s="133"/>
      <c r="L63" s="355">
        <f>SUM(L57:L62)</f>
        <v>40069.079999999994</v>
      </c>
      <c r="M63" s="207"/>
      <c r="N63" s="207"/>
      <c r="O63" s="207"/>
      <c r="P63" s="207"/>
      <c r="Q63" s="356">
        <f>SUM(Q58:Q62)</f>
        <v>38135.079999999994</v>
      </c>
      <c r="R63" s="133"/>
      <c r="T63" s="7"/>
      <c r="U63" s="7"/>
    </row>
    <row r="64" spans="1:21" ht="13.5" thickTop="1">
      <c r="A64" s="174"/>
      <c r="B64" s="137"/>
      <c r="C64" s="133"/>
      <c r="D64" s="133"/>
      <c r="E64" s="133"/>
      <c r="F64" s="133"/>
      <c r="G64" s="133"/>
      <c r="H64" s="133"/>
      <c r="I64" s="133"/>
      <c r="J64" s="133"/>
      <c r="K64" s="133"/>
      <c r="L64" s="207"/>
      <c r="M64" s="207"/>
      <c r="N64" s="207"/>
      <c r="O64" s="207"/>
      <c r="P64" s="207"/>
      <c r="Q64" s="357"/>
      <c r="R64" s="133"/>
      <c r="T64" s="7"/>
      <c r="U64" s="7"/>
    </row>
    <row r="65" spans="1:21" ht="12.75">
      <c r="A65" s="174"/>
      <c r="B65" s="137"/>
      <c r="C65" s="133"/>
      <c r="D65" s="133"/>
      <c r="E65" s="133"/>
      <c r="F65" s="133"/>
      <c r="G65" s="133"/>
      <c r="H65" s="133"/>
      <c r="I65" s="133"/>
      <c r="J65" s="133"/>
      <c r="K65" s="133"/>
      <c r="L65" s="207"/>
      <c r="M65" s="207"/>
      <c r="N65" s="207"/>
      <c r="O65" s="207"/>
      <c r="P65" s="207"/>
      <c r="Q65" s="357"/>
      <c r="R65" s="133"/>
      <c r="T65" s="7"/>
      <c r="U65" s="7"/>
    </row>
    <row r="66" spans="1:21" ht="12.75">
      <c r="A66" s="174"/>
      <c r="B66" s="137"/>
      <c r="C66" s="133"/>
      <c r="D66" s="133"/>
      <c r="E66" s="133"/>
      <c r="F66" s="133"/>
      <c r="G66" s="133"/>
      <c r="H66" s="133"/>
      <c r="I66" s="133"/>
      <c r="J66" s="133"/>
      <c r="K66" s="133"/>
      <c r="L66" s="351" t="s">
        <v>59</v>
      </c>
      <c r="M66" s="207"/>
      <c r="N66" s="207"/>
      <c r="O66" s="207"/>
      <c r="P66" s="207"/>
      <c r="Q66" s="357"/>
      <c r="R66" s="133"/>
      <c r="T66" s="7"/>
      <c r="U66" s="7"/>
    </row>
    <row r="67" spans="1:21" ht="12.75">
      <c r="A67" s="174"/>
      <c r="B67" s="137" t="s">
        <v>339</v>
      </c>
      <c r="C67" s="133"/>
      <c r="D67" s="133"/>
      <c r="E67" s="133"/>
      <c r="F67" s="133"/>
      <c r="G67" s="133"/>
      <c r="H67" s="133"/>
      <c r="I67" s="133"/>
      <c r="J67" s="133"/>
      <c r="K67" s="133"/>
      <c r="L67" s="207"/>
      <c r="M67" s="207"/>
      <c r="N67" s="207"/>
      <c r="O67" s="207"/>
      <c r="P67" s="207"/>
      <c r="Q67" s="357"/>
      <c r="R67" s="133"/>
      <c r="T67" s="7"/>
      <c r="U67" s="7"/>
    </row>
    <row r="68" spans="1:21" ht="12.75">
      <c r="A68" s="174"/>
      <c r="B68" s="137"/>
      <c r="C68" s="133"/>
      <c r="D68" s="133" t="s">
        <v>173</v>
      </c>
      <c r="E68" s="133"/>
      <c r="F68" s="133"/>
      <c r="G68" s="133"/>
      <c r="H68" s="133"/>
      <c r="I68" s="133"/>
      <c r="J68" s="133"/>
      <c r="K68" s="207"/>
      <c r="L68" s="207">
        <v>15718</v>
      </c>
      <c r="M68" s="207"/>
      <c r="N68" s="207"/>
      <c r="O68" s="207"/>
      <c r="P68" s="207"/>
      <c r="Q68" s="207">
        <v>16326</v>
      </c>
      <c r="R68" s="133"/>
      <c r="T68" s="7"/>
      <c r="U68" s="7"/>
    </row>
    <row r="69" spans="1:21" ht="12.75">
      <c r="A69" s="174"/>
      <c r="B69" s="137"/>
      <c r="C69" s="133"/>
      <c r="D69" s="133" t="s">
        <v>174</v>
      </c>
      <c r="E69" s="133"/>
      <c r="F69" s="133"/>
      <c r="G69" s="133"/>
      <c r="H69" s="133"/>
      <c r="I69" s="133"/>
      <c r="J69" s="133"/>
      <c r="K69" s="207"/>
      <c r="L69" s="207">
        <v>24351</v>
      </c>
      <c r="M69" s="207"/>
      <c r="N69" s="207"/>
      <c r="O69" s="207"/>
      <c r="P69" s="207"/>
      <c r="Q69" s="207">
        <v>21809</v>
      </c>
      <c r="R69" s="133"/>
      <c r="T69" s="7"/>
      <c r="U69" s="7"/>
    </row>
    <row r="70" spans="1:21" ht="12.75">
      <c r="A70" s="174"/>
      <c r="B70" s="137"/>
      <c r="C70" s="133"/>
      <c r="D70" s="133"/>
      <c r="E70" s="133"/>
      <c r="F70" s="133"/>
      <c r="G70" s="133"/>
      <c r="H70" s="133"/>
      <c r="I70" s="133"/>
      <c r="J70" s="133"/>
      <c r="K70" s="207"/>
      <c r="L70" s="207"/>
      <c r="M70" s="207"/>
      <c r="N70" s="207"/>
      <c r="O70" s="207"/>
      <c r="P70" s="207"/>
      <c r="Q70" s="207"/>
      <c r="R70" s="133"/>
      <c r="T70" s="7"/>
      <c r="U70" s="7"/>
    </row>
    <row r="71" spans="1:21" ht="13.5" thickBot="1">
      <c r="A71" s="174"/>
      <c r="B71" s="137"/>
      <c r="C71" s="133"/>
      <c r="D71" s="133"/>
      <c r="E71" s="133"/>
      <c r="F71" s="133"/>
      <c r="G71" s="133"/>
      <c r="H71" s="133"/>
      <c r="I71" s="133"/>
      <c r="J71" s="133"/>
      <c r="K71" s="207"/>
      <c r="L71" s="355">
        <f>SUM(L68:L69)</f>
        <v>40069</v>
      </c>
      <c r="M71" s="207"/>
      <c r="N71" s="207"/>
      <c r="O71" s="207"/>
      <c r="P71" s="207"/>
      <c r="Q71" s="355">
        <f>SUM(Q68:Q69)</f>
        <v>38135</v>
      </c>
      <c r="R71" s="133"/>
      <c r="T71" s="7"/>
      <c r="U71" s="7"/>
    </row>
    <row r="72" spans="1:21" ht="13.5" thickTop="1">
      <c r="A72" s="174"/>
      <c r="B72" s="137"/>
      <c r="C72" s="133"/>
      <c r="D72" s="133"/>
      <c r="E72" s="133"/>
      <c r="F72" s="133"/>
      <c r="G72" s="133"/>
      <c r="H72" s="133"/>
      <c r="I72" s="133"/>
      <c r="J72" s="133"/>
      <c r="K72" s="207"/>
      <c r="L72" s="177"/>
      <c r="M72" s="177"/>
      <c r="N72" s="177"/>
      <c r="O72" s="177"/>
      <c r="P72" s="177"/>
      <c r="Q72" s="206"/>
      <c r="R72" s="133"/>
      <c r="T72" s="7"/>
      <c r="U72" s="7"/>
    </row>
    <row r="73" spans="1:21" ht="12.75">
      <c r="A73" s="174"/>
      <c r="B73" s="137"/>
      <c r="C73" s="133"/>
      <c r="D73" s="133"/>
      <c r="E73" s="133"/>
      <c r="F73" s="133"/>
      <c r="G73" s="133"/>
      <c r="H73" s="133"/>
      <c r="I73" s="133"/>
      <c r="J73" s="133"/>
      <c r="K73" s="207"/>
      <c r="L73" s="174"/>
      <c r="M73" s="133"/>
      <c r="N73" s="133"/>
      <c r="O73" s="133"/>
      <c r="P73" s="133"/>
      <c r="Q73" s="202"/>
      <c r="R73" s="133"/>
      <c r="T73" s="7"/>
      <c r="U73" s="7"/>
    </row>
    <row r="74" spans="1:21" ht="12.75">
      <c r="A74" s="37"/>
      <c r="B74" s="18"/>
      <c r="K74" s="30"/>
      <c r="L74" s="37"/>
      <c r="Q74" s="7"/>
      <c r="T74" s="7"/>
      <c r="U74" s="7"/>
    </row>
    <row r="75" spans="1:21" ht="12.75">
      <c r="A75" s="37"/>
      <c r="B75" s="18"/>
      <c r="K75" s="30"/>
      <c r="L75" s="37"/>
      <c r="Q75" s="7"/>
      <c r="T75" s="7"/>
      <c r="U75" s="7"/>
    </row>
    <row r="76" spans="1:21" ht="12.75">
      <c r="A76" s="37"/>
      <c r="B76" s="18"/>
      <c r="K76" s="30"/>
      <c r="L76" s="37"/>
      <c r="Q76" s="7"/>
      <c r="T76" s="7"/>
      <c r="U76" s="7"/>
    </row>
    <row r="77" spans="1:21" ht="12.75">
      <c r="A77" s="37"/>
      <c r="B77" s="18"/>
      <c r="K77" s="30"/>
      <c r="L77" s="37"/>
      <c r="Q77" s="7"/>
      <c r="T77" s="7"/>
      <c r="U77" s="7"/>
    </row>
    <row r="78" spans="1:21" ht="12.75">
      <c r="A78" s="37"/>
      <c r="B78" s="18"/>
      <c r="K78" s="30"/>
      <c r="L78" s="37"/>
      <c r="Q78" s="7"/>
      <c r="T78" s="7"/>
      <c r="U78" s="7"/>
    </row>
    <row r="79" spans="1:21" ht="12.75">
      <c r="A79" s="37"/>
      <c r="B79" s="18"/>
      <c r="K79" s="30"/>
      <c r="L79" s="37"/>
      <c r="Q79" s="7"/>
      <c r="T79" s="7"/>
      <c r="U79" s="7"/>
    </row>
    <row r="80" spans="1:21" ht="12.75">
      <c r="A80" s="37"/>
      <c r="B80" s="18"/>
      <c r="K80" s="30"/>
      <c r="L80" s="37"/>
      <c r="Q80" s="7"/>
      <c r="T80" s="7"/>
      <c r="U80" s="7"/>
    </row>
    <row r="81" spans="1:21" ht="12.75">
      <c r="A81" s="37"/>
      <c r="B81" s="18"/>
      <c r="K81" s="30"/>
      <c r="L81" s="37"/>
      <c r="Q81" s="7"/>
      <c r="T81" s="7"/>
      <c r="U81" s="7"/>
    </row>
    <row r="82" spans="1:21" ht="12.75">
      <c r="A82" s="37"/>
      <c r="B82" s="18"/>
      <c r="K82" s="30"/>
      <c r="L82" s="37"/>
      <c r="Q82" s="7"/>
      <c r="T82" s="7"/>
      <c r="U82" s="7"/>
    </row>
    <row r="83" spans="1:21" ht="12.75">
      <c r="A83" s="37"/>
      <c r="B83" s="18"/>
      <c r="K83" s="30"/>
      <c r="L83" s="37"/>
      <c r="Q83" s="7"/>
      <c r="T83" s="7"/>
      <c r="U83" s="7"/>
    </row>
    <row r="84" spans="1:21" ht="12.75">
      <c r="A84" s="37"/>
      <c r="B84" s="18"/>
      <c r="K84" s="30"/>
      <c r="L84" s="37"/>
      <c r="Q84" s="7"/>
      <c r="T84" s="7"/>
      <c r="U84" s="7"/>
    </row>
    <row r="85" spans="1:21" ht="12.75">
      <c r="A85" s="37"/>
      <c r="B85" s="18"/>
      <c r="K85" s="30"/>
      <c r="L85" s="37"/>
      <c r="Q85" s="7"/>
      <c r="T85" s="7"/>
      <c r="U85" s="7"/>
    </row>
    <row r="86" spans="1:21" ht="12.75">
      <c r="A86" s="37"/>
      <c r="B86" s="18"/>
      <c r="K86" s="30"/>
      <c r="L86" s="37"/>
      <c r="Q86" s="7"/>
      <c r="T86" s="7"/>
      <c r="U86" s="7"/>
    </row>
    <row r="87" spans="1:21" ht="12.75">
      <c r="A87" s="37"/>
      <c r="B87" s="18"/>
      <c r="K87" s="30"/>
      <c r="L87" s="37"/>
      <c r="Q87" s="7"/>
      <c r="T87" s="7"/>
      <c r="U87" s="7"/>
    </row>
    <row r="88" spans="1:21" ht="12.75">
      <c r="A88" s="37"/>
      <c r="B88" s="18"/>
      <c r="K88" s="30"/>
      <c r="L88" s="37"/>
      <c r="Q88" s="7"/>
      <c r="T88" s="7"/>
      <c r="U88" s="7"/>
    </row>
    <row r="89" spans="1:21" ht="12.75">
      <c r="A89" s="37"/>
      <c r="B89" s="18"/>
      <c r="K89" s="30"/>
      <c r="L89" s="37"/>
      <c r="Q89" s="7"/>
      <c r="R89" s="18" t="s">
        <v>310</v>
      </c>
      <c r="T89" s="7"/>
      <c r="U89" s="7"/>
    </row>
    <row r="90" spans="1:21" ht="12.75">
      <c r="A90" s="37"/>
      <c r="B90" s="18"/>
      <c r="K90" s="30"/>
      <c r="L90" s="37"/>
      <c r="Q90" s="7"/>
      <c r="T90" s="7"/>
      <c r="U90" s="7"/>
    </row>
    <row r="91" spans="1:21" ht="12.75">
      <c r="A91" s="37"/>
      <c r="B91" s="18"/>
      <c r="Q91" s="7"/>
      <c r="T91" s="7"/>
      <c r="U91" s="7"/>
    </row>
    <row r="92" spans="1:17" ht="12.75">
      <c r="A92" s="5">
        <v>6</v>
      </c>
      <c r="B92" s="1" t="s">
        <v>175</v>
      </c>
      <c r="L92" s="143">
        <f>+L11</f>
        <v>2013</v>
      </c>
      <c r="M92" s="86"/>
      <c r="N92" s="86"/>
      <c r="O92" s="143"/>
      <c r="P92" s="86"/>
      <c r="Q92" s="143">
        <f>+L92-1</f>
        <v>2012</v>
      </c>
    </row>
    <row r="93" spans="1:17" ht="12.75">
      <c r="A93" s="5"/>
      <c r="B93" s="1"/>
      <c r="L93" s="143" t="s">
        <v>59</v>
      </c>
      <c r="M93" s="86"/>
      <c r="N93" s="86"/>
      <c r="O93" s="143"/>
      <c r="P93" s="86"/>
      <c r="Q93" s="143" t="s">
        <v>59</v>
      </c>
    </row>
    <row r="94" spans="1:17" ht="12.75">
      <c r="A94" s="5"/>
      <c r="B94" s="1"/>
      <c r="L94" s="125"/>
      <c r="M94" s="85"/>
      <c r="N94" s="85"/>
      <c r="O94" s="125"/>
      <c r="P94" s="85"/>
      <c r="Q94" s="125"/>
    </row>
    <row r="95" spans="1:17" ht="12.75">
      <c r="A95" s="37"/>
      <c r="B95" s="37" t="s">
        <v>176</v>
      </c>
      <c r="L95" s="358">
        <v>10632</v>
      </c>
      <c r="M95" s="30"/>
      <c r="N95" s="30"/>
      <c r="O95" s="359"/>
      <c r="P95" s="30"/>
      <c r="Q95" s="30">
        <v>0</v>
      </c>
    </row>
    <row r="96" spans="1:17" ht="12.75">
      <c r="A96" s="37"/>
      <c r="B96" s="8" t="s">
        <v>95</v>
      </c>
      <c r="L96" s="358">
        <f>11710-L95</f>
        <v>1078</v>
      </c>
      <c r="M96" s="30"/>
      <c r="N96" s="30"/>
      <c r="O96" s="359"/>
      <c r="P96" s="30"/>
      <c r="Q96" s="30">
        <v>1023</v>
      </c>
    </row>
    <row r="97" spans="1:17" ht="12.75">
      <c r="A97" s="37"/>
      <c r="B97" s="8" t="s">
        <v>96</v>
      </c>
      <c r="L97" s="360">
        <v>0</v>
      </c>
      <c r="M97" s="30"/>
      <c r="N97" s="30"/>
      <c r="O97" s="361"/>
      <c r="P97" s="30"/>
      <c r="Q97" s="362">
        <v>0</v>
      </c>
    </row>
    <row r="98" spans="1:17" ht="3" customHeight="1">
      <c r="A98" s="37"/>
      <c r="L98" s="363"/>
      <c r="M98" s="30"/>
      <c r="N98" s="30"/>
      <c r="O98" s="361"/>
      <c r="P98" s="30"/>
      <c r="Q98" s="364"/>
    </row>
    <row r="99" spans="1:17" ht="13.5" thickBot="1">
      <c r="A99" s="37"/>
      <c r="L99" s="365">
        <f>SUM(L95:L98)</f>
        <v>11710</v>
      </c>
      <c r="M99" s="30"/>
      <c r="N99" s="30"/>
      <c r="O99" s="361"/>
      <c r="P99" s="30"/>
      <c r="Q99" s="366">
        <f>SUM(Q95:Q98)</f>
        <v>1023</v>
      </c>
    </row>
    <row r="100" spans="1:17" ht="13.5" thickTop="1">
      <c r="A100" s="37"/>
      <c r="L100" s="360"/>
      <c r="M100" s="30"/>
      <c r="N100" s="30"/>
      <c r="O100" s="361"/>
      <c r="P100" s="30"/>
      <c r="Q100" s="367"/>
    </row>
    <row r="101" spans="1:17" ht="12.75">
      <c r="A101" s="37"/>
      <c r="L101" s="360"/>
      <c r="M101" s="30"/>
      <c r="N101" s="30"/>
      <c r="O101" s="361"/>
      <c r="P101" s="30"/>
      <c r="Q101" s="367"/>
    </row>
    <row r="102" spans="1:18" ht="12.75">
      <c r="A102" s="37"/>
      <c r="L102" s="30"/>
      <c r="M102" s="30"/>
      <c r="N102" s="30"/>
      <c r="O102" s="30"/>
      <c r="P102" s="30"/>
      <c r="Q102" s="367"/>
      <c r="R102" s="3"/>
    </row>
    <row r="103" spans="1:17" ht="12.75">
      <c r="A103" s="5">
        <v>7</v>
      </c>
      <c r="B103" s="5" t="s">
        <v>145</v>
      </c>
      <c r="L103" s="368">
        <f>+L11</f>
        <v>2013</v>
      </c>
      <c r="M103" s="369"/>
      <c r="N103" s="369"/>
      <c r="O103" s="368"/>
      <c r="P103" s="369"/>
      <c r="Q103" s="368">
        <f>+L103-1</f>
        <v>2012</v>
      </c>
    </row>
    <row r="104" spans="1:17" ht="12.75">
      <c r="A104" s="5"/>
      <c r="B104" s="5"/>
      <c r="L104" s="368" t="s">
        <v>59</v>
      </c>
      <c r="M104" s="369"/>
      <c r="N104" s="369"/>
      <c r="O104" s="368"/>
      <c r="P104" s="369"/>
      <c r="Q104" s="368" t="s">
        <v>59</v>
      </c>
    </row>
    <row r="105" spans="1:17" ht="12.75">
      <c r="A105" s="5"/>
      <c r="B105" s="5"/>
      <c r="L105" s="370"/>
      <c r="M105" s="371"/>
      <c r="N105" s="371"/>
      <c r="O105" s="370"/>
      <c r="P105" s="371"/>
      <c r="Q105" s="370"/>
    </row>
    <row r="106" spans="1:17" ht="12.75">
      <c r="A106" s="5"/>
      <c r="B106" s="84" t="s">
        <v>261</v>
      </c>
      <c r="D106" s="133"/>
      <c r="L106" s="372">
        <v>0</v>
      </c>
      <c r="M106" s="372"/>
      <c r="N106" s="372"/>
      <c r="O106" s="372"/>
      <c r="P106" s="372"/>
      <c r="Q106" s="373">
        <v>0</v>
      </c>
    </row>
    <row r="107" spans="1:17" ht="12.75">
      <c r="A107" s="37"/>
      <c r="B107" s="37" t="s">
        <v>177</v>
      </c>
      <c r="L107" s="374">
        <f>6736</f>
        <v>6736</v>
      </c>
      <c r="M107" s="375"/>
      <c r="N107" s="375"/>
      <c r="O107" s="375"/>
      <c r="P107" s="375"/>
      <c r="Q107" s="375">
        <v>10219</v>
      </c>
    </row>
    <row r="108" spans="1:17" ht="12.75">
      <c r="A108" s="37"/>
      <c r="B108" s="37" t="s">
        <v>178</v>
      </c>
      <c r="L108" s="374">
        <v>4456</v>
      </c>
      <c r="M108" s="375"/>
      <c r="N108" s="375"/>
      <c r="O108" s="375"/>
      <c r="P108" s="375"/>
      <c r="Q108" s="375">
        <v>0</v>
      </c>
    </row>
    <row r="109" spans="1:17" ht="12.75">
      <c r="A109" s="37"/>
      <c r="B109" s="37"/>
      <c r="L109" s="360"/>
      <c r="M109" s="30"/>
      <c r="N109" s="30"/>
      <c r="O109" s="30"/>
      <c r="P109" s="30"/>
      <c r="Q109" s="362"/>
    </row>
    <row r="110" spans="1:17" ht="3.75" customHeight="1">
      <c r="A110" s="37"/>
      <c r="L110" s="360"/>
      <c r="M110" s="30"/>
      <c r="N110" s="30"/>
      <c r="O110" s="30"/>
      <c r="P110" s="30"/>
      <c r="Q110" s="362"/>
    </row>
    <row r="111" spans="1:17" ht="13.5" thickBot="1">
      <c r="A111" s="37"/>
      <c r="L111" s="376">
        <f>SUM(L105:L110)</f>
        <v>11192</v>
      </c>
      <c r="M111" s="30"/>
      <c r="N111" s="30"/>
      <c r="O111" s="30"/>
      <c r="P111" s="30"/>
      <c r="Q111" s="366">
        <f>SUM(Q105:Q110)</f>
        <v>10219</v>
      </c>
    </row>
    <row r="112" spans="1:17" ht="13.5" thickTop="1">
      <c r="A112" s="37"/>
      <c r="L112" s="377"/>
      <c r="M112" s="30"/>
      <c r="N112" s="30"/>
      <c r="O112" s="30"/>
      <c r="P112" s="30"/>
      <c r="Q112" s="367"/>
    </row>
    <row r="113" spans="1:17" ht="13.5" thickBot="1">
      <c r="A113" s="37"/>
      <c r="B113" t="s">
        <v>282</v>
      </c>
      <c r="L113" s="378">
        <v>0</v>
      </c>
      <c r="M113" s="30"/>
      <c r="N113" s="30"/>
      <c r="O113" s="30"/>
      <c r="P113" s="30"/>
      <c r="Q113" s="379">
        <v>0</v>
      </c>
    </row>
    <row r="114" spans="1:17" ht="13.5" thickTop="1">
      <c r="A114" s="37"/>
      <c r="L114" s="19"/>
      <c r="Q114" s="11"/>
    </row>
    <row r="115" spans="1:17" ht="12.75">
      <c r="A115" s="37"/>
      <c r="L115" s="19"/>
      <c r="Q115" s="11"/>
    </row>
    <row r="116" spans="1:17" ht="12.75">
      <c r="A116" s="37"/>
      <c r="B116" s="85"/>
      <c r="L116" s="19"/>
      <c r="Q116" s="11"/>
    </row>
    <row r="117" spans="1:17" ht="12.75">
      <c r="A117" s="37"/>
      <c r="L117" s="19"/>
      <c r="Q117" s="11"/>
    </row>
    <row r="118" spans="1:17" ht="12.75">
      <c r="A118" s="37"/>
      <c r="L118" s="19"/>
      <c r="Q118" s="11"/>
    </row>
    <row r="119" spans="1:17" ht="12.75">
      <c r="A119" s="37"/>
      <c r="L119" s="19"/>
      <c r="Q119" s="11"/>
    </row>
    <row r="120" spans="1:17" ht="12.75">
      <c r="A120" s="81">
        <v>8</v>
      </c>
      <c r="B120" s="86" t="s">
        <v>179</v>
      </c>
      <c r="L120" s="19"/>
      <c r="Q120" s="11"/>
    </row>
    <row r="121" spans="1:17" ht="12.75">
      <c r="A121" s="37"/>
      <c r="B121" s="18" t="s">
        <v>354</v>
      </c>
      <c r="L121" s="19"/>
      <c r="Q121" s="11"/>
    </row>
    <row r="122" spans="1:17" ht="12.75">
      <c r="A122" s="37"/>
      <c r="B122" s="18" t="s">
        <v>352</v>
      </c>
      <c r="L122" s="19"/>
      <c r="Q122" s="11"/>
    </row>
    <row r="123" spans="1:17" ht="12.75">
      <c r="A123" s="37"/>
      <c r="B123" s="18" t="s">
        <v>353</v>
      </c>
      <c r="L123" s="19"/>
      <c r="Q123" s="11"/>
    </row>
    <row r="124" spans="1:17" ht="12.75">
      <c r="A124" s="37"/>
      <c r="B124" s="18" t="s">
        <v>355</v>
      </c>
      <c r="L124" s="19"/>
      <c r="Q124" s="11"/>
    </row>
    <row r="125" spans="1:17" ht="12.75">
      <c r="A125" s="37"/>
      <c r="B125" s="18" t="s">
        <v>356</v>
      </c>
      <c r="L125" s="19"/>
      <c r="Q125" s="11"/>
    </row>
    <row r="126" spans="1:17" ht="12.75">
      <c r="A126" s="37"/>
      <c r="B126" s="18" t="s">
        <v>357</v>
      </c>
      <c r="L126" s="19"/>
      <c r="Q126" s="11"/>
    </row>
    <row r="127" spans="1:17" ht="12.75">
      <c r="A127" s="37"/>
      <c r="B127" s="18" t="s">
        <v>358</v>
      </c>
      <c r="L127" s="19"/>
      <c r="Q127" s="11"/>
    </row>
    <row r="128" spans="1:17" ht="12.75">
      <c r="A128" s="37"/>
      <c r="L128" s="19"/>
      <c r="Q128" s="11"/>
    </row>
    <row r="129" spans="1:17" ht="12.75">
      <c r="A129" s="37"/>
      <c r="B129" s="86" t="s">
        <v>180</v>
      </c>
      <c r="L129" s="145" t="s">
        <v>54</v>
      </c>
      <c r="M129" s="142"/>
      <c r="N129" s="142"/>
      <c r="O129" s="142" t="s">
        <v>311</v>
      </c>
      <c r="P129" s="86"/>
      <c r="Q129" s="146" t="s">
        <v>55</v>
      </c>
    </row>
    <row r="130" spans="1:17" ht="12.75">
      <c r="A130" s="37"/>
      <c r="B130" s="86"/>
      <c r="L130" s="145" t="s">
        <v>59</v>
      </c>
      <c r="M130" s="142"/>
      <c r="N130" s="142"/>
      <c r="O130" s="142" t="s">
        <v>59</v>
      </c>
      <c r="P130" s="86"/>
      <c r="Q130" s="145" t="s">
        <v>59</v>
      </c>
    </row>
    <row r="131" spans="1:17" ht="12.75">
      <c r="A131" s="37"/>
      <c r="B131" s="86"/>
      <c r="L131" s="19"/>
      <c r="Q131" s="11"/>
    </row>
    <row r="132" spans="1:17" ht="12.75">
      <c r="A132" s="37"/>
      <c r="C132" s="18" t="s">
        <v>340</v>
      </c>
      <c r="L132" s="380">
        <v>0</v>
      </c>
      <c r="M132" s="375"/>
      <c r="N132" s="375"/>
      <c r="O132" s="375">
        <v>10000</v>
      </c>
      <c r="P132" s="30"/>
      <c r="Q132" s="30">
        <v>30433</v>
      </c>
    </row>
    <row r="133" spans="1:17" ht="12.75">
      <c r="A133" s="37"/>
      <c r="C133" t="s">
        <v>181</v>
      </c>
      <c r="L133" s="380">
        <f>12100+1862</f>
        <v>13962</v>
      </c>
      <c r="M133" s="375"/>
      <c r="N133" s="375"/>
      <c r="O133" s="375">
        <v>0</v>
      </c>
      <c r="P133" s="30"/>
      <c r="Q133" s="367">
        <f>900</f>
        <v>900</v>
      </c>
    </row>
    <row r="134" spans="1:17" ht="12.75">
      <c r="A134" s="37"/>
      <c r="C134" t="s">
        <v>260</v>
      </c>
      <c r="L134" s="380">
        <v>0</v>
      </c>
      <c r="M134" s="375"/>
      <c r="N134" s="375"/>
      <c r="O134" s="375">
        <v>0</v>
      </c>
      <c r="P134" s="30"/>
      <c r="Q134" s="367">
        <v>953.12</v>
      </c>
    </row>
    <row r="135" spans="1:17" ht="12.75">
      <c r="A135" s="37"/>
      <c r="C135" t="s">
        <v>108</v>
      </c>
      <c r="L135" s="380">
        <v>0</v>
      </c>
      <c r="M135" s="375"/>
      <c r="N135" s="375"/>
      <c r="O135" s="375">
        <v>0</v>
      </c>
      <c r="P135" s="30"/>
      <c r="Q135" s="381">
        <f>-3500</f>
        <v>-3500</v>
      </c>
    </row>
    <row r="136" spans="1:17" ht="12.75">
      <c r="A136" s="37"/>
      <c r="C136" s="18" t="s">
        <v>342</v>
      </c>
      <c r="L136" s="380">
        <v>0</v>
      </c>
      <c r="M136" s="375"/>
      <c r="N136" s="375"/>
      <c r="O136" s="375">
        <v>0</v>
      </c>
      <c r="P136" s="30"/>
      <c r="Q136" s="381">
        <v>2542.14</v>
      </c>
    </row>
    <row r="137" spans="1:17" ht="12.75">
      <c r="A137" s="37"/>
      <c r="L137" s="380"/>
      <c r="M137" s="375"/>
      <c r="N137" s="375"/>
      <c r="O137" s="375"/>
      <c r="P137" s="30"/>
      <c r="Q137" s="367"/>
    </row>
    <row r="138" spans="1:17" ht="3" customHeight="1">
      <c r="A138" s="37"/>
      <c r="L138" s="380"/>
      <c r="M138" s="375"/>
      <c r="N138" s="375"/>
      <c r="O138" s="375"/>
      <c r="P138" s="30"/>
      <c r="Q138" s="367"/>
    </row>
    <row r="139" spans="1:17" ht="13.5" thickBot="1">
      <c r="A139" s="37"/>
      <c r="C139" s="18" t="s">
        <v>341</v>
      </c>
      <c r="L139" s="382">
        <f>SUM(L131:L138)</f>
        <v>13962</v>
      </c>
      <c r="M139" s="375"/>
      <c r="N139" s="375"/>
      <c r="O139" s="382">
        <f>SUM(O131:O138)</f>
        <v>10000</v>
      </c>
      <c r="P139" s="30"/>
      <c r="Q139" s="366">
        <f>SUM(Q132:Q138)</f>
        <v>31328.26</v>
      </c>
    </row>
    <row r="140" spans="1:2" ht="13.5" thickTop="1">
      <c r="A140" s="5"/>
      <c r="B140" s="1"/>
    </row>
    <row r="141" spans="1:2" ht="12.75">
      <c r="A141" s="5">
        <v>9</v>
      </c>
      <c r="B141" s="1" t="s">
        <v>93</v>
      </c>
    </row>
    <row r="142" spans="1:17" ht="12.75">
      <c r="A142" s="37"/>
      <c r="G142" s="144" t="s">
        <v>75</v>
      </c>
      <c r="H142" s="86"/>
      <c r="I142" s="86"/>
      <c r="J142" s="86" t="s">
        <v>53</v>
      </c>
      <c r="K142" s="86"/>
      <c r="L142" s="144" t="s">
        <v>54</v>
      </c>
      <c r="M142" s="86"/>
      <c r="N142" s="86"/>
      <c r="O142" s="144" t="s">
        <v>55</v>
      </c>
      <c r="P142" s="86"/>
      <c r="Q142" s="144" t="s">
        <v>88</v>
      </c>
    </row>
    <row r="143" spans="1:17" ht="12.75">
      <c r="A143" s="37"/>
      <c r="G143" s="144" t="s">
        <v>57</v>
      </c>
      <c r="H143" s="86"/>
      <c r="I143" s="86"/>
      <c r="J143" s="86" t="s">
        <v>57</v>
      </c>
      <c r="K143" s="86"/>
      <c r="L143" s="147" t="s">
        <v>57</v>
      </c>
      <c r="M143" s="86"/>
      <c r="N143" s="86"/>
      <c r="O143" s="147" t="s">
        <v>57</v>
      </c>
      <c r="P143" s="86"/>
      <c r="Q143" s="148">
        <v>2013</v>
      </c>
    </row>
    <row r="144" spans="1:17" ht="12.75">
      <c r="A144" s="37"/>
      <c r="G144" s="142" t="s">
        <v>59</v>
      </c>
      <c r="H144" s="86"/>
      <c r="I144" s="86"/>
      <c r="J144" s="142" t="s">
        <v>59</v>
      </c>
      <c r="K144" s="86"/>
      <c r="L144" s="142" t="s">
        <v>59</v>
      </c>
      <c r="M144" s="86"/>
      <c r="N144" s="86"/>
      <c r="O144" s="142" t="s">
        <v>59</v>
      </c>
      <c r="P144" s="86"/>
      <c r="Q144" s="149" t="s">
        <v>59</v>
      </c>
    </row>
    <row r="145" spans="1:17" ht="12.75">
      <c r="A145" s="37"/>
      <c r="G145" s="126"/>
      <c r="H145" s="85"/>
      <c r="I145" s="85"/>
      <c r="J145" s="85"/>
      <c r="K145" s="85"/>
      <c r="L145" s="126"/>
      <c r="M145" s="85"/>
      <c r="N145" s="85"/>
      <c r="O145" s="126"/>
      <c r="P145" s="85"/>
      <c r="Q145" s="127"/>
    </row>
    <row r="146" spans="1:17" ht="12.75">
      <c r="A146" s="37"/>
      <c r="B146" t="s">
        <v>182</v>
      </c>
      <c r="G146" s="375">
        <v>900518</v>
      </c>
      <c r="H146" s="375"/>
      <c r="I146" s="375"/>
      <c r="J146" s="375">
        <v>0</v>
      </c>
      <c r="K146" s="375"/>
      <c r="L146" s="375">
        <v>0</v>
      </c>
      <c r="M146" s="375"/>
      <c r="N146" s="375"/>
      <c r="O146" s="375">
        <v>0</v>
      </c>
      <c r="P146" s="375"/>
      <c r="Q146" s="383">
        <f aca="true" t="shared" si="0" ref="Q146:Q151">SUM(G146:O146)</f>
        <v>900518</v>
      </c>
    </row>
    <row r="147" spans="1:17" ht="12.75">
      <c r="A147" s="37"/>
      <c r="B147" t="s">
        <v>183</v>
      </c>
      <c r="G147" s="375">
        <f>L68</f>
        <v>15718</v>
      </c>
      <c r="H147" s="375"/>
      <c r="I147" s="375"/>
      <c r="J147" s="375">
        <v>0</v>
      </c>
      <c r="K147" s="375"/>
      <c r="L147" s="375">
        <v>0</v>
      </c>
      <c r="M147" s="375"/>
      <c r="N147" s="375"/>
      <c r="O147" s="375">
        <f>L69</f>
        <v>24351</v>
      </c>
      <c r="P147" s="375"/>
      <c r="Q147" s="383">
        <f t="shared" si="0"/>
        <v>40069</v>
      </c>
    </row>
    <row r="148" spans="1:17" ht="12.75">
      <c r="A148" s="37"/>
      <c r="B148" t="s">
        <v>74</v>
      </c>
      <c r="G148" s="375">
        <f>74802.01+11710-J148-L148-O148</f>
        <v>55572.73999999999</v>
      </c>
      <c r="H148" s="375"/>
      <c r="I148" s="375"/>
      <c r="J148" s="375">
        <v>10000</v>
      </c>
      <c r="K148" s="375"/>
      <c r="L148" s="375">
        <f>12100+1861.5</f>
        <v>13961.5</v>
      </c>
      <c r="M148" s="375"/>
      <c r="N148" s="375"/>
      <c r="O148" s="375">
        <f>30+6947.77</f>
        <v>6977.77</v>
      </c>
      <c r="P148" s="375"/>
      <c r="Q148" s="383">
        <f t="shared" si="0"/>
        <v>86512.01</v>
      </c>
    </row>
    <row r="149" spans="1:17" ht="12.75">
      <c r="A149" s="37"/>
      <c r="B149" t="s">
        <v>184</v>
      </c>
      <c r="G149" s="375"/>
      <c r="H149" s="375"/>
      <c r="I149" s="375"/>
      <c r="J149" s="375"/>
      <c r="K149" s="375"/>
      <c r="L149" s="375"/>
      <c r="M149" s="375"/>
      <c r="N149" s="375"/>
      <c r="O149" s="375"/>
      <c r="P149" s="375"/>
      <c r="Q149" s="383">
        <f t="shared" si="0"/>
        <v>0</v>
      </c>
    </row>
    <row r="150" spans="1:17" ht="12.75">
      <c r="A150" s="37"/>
      <c r="B150" t="s">
        <v>185</v>
      </c>
      <c r="D150" s="133"/>
      <c r="G150" s="375">
        <v>-11192</v>
      </c>
      <c r="H150" s="375"/>
      <c r="I150" s="375"/>
      <c r="J150" s="375">
        <v>0</v>
      </c>
      <c r="K150" s="375"/>
      <c r="L150" s="375">
        <v>0</v>
      </c>
      <c r="M150" s="375"/>
      <c r="N150" s="375"/>
      <c r="O150" s="375">
        <v>0</v>
      </c>
      <c r="P150" s="375"/>
      <c r="Q150" s="383">
        <f t="shared" si="0"/>
        <v>-11192</v>
      </c>
    </row>
    <row r="151" spans="1:17" ht="12.75">
      <c r="A151" s="37"/>
      <c r="B151" t="s">
        <v>186</v>
      </c>
      <c r="G151" s="381">
        <v>0</v>
      </c>
      <c r="H151" s="375"/>
      <c r="I151" s="375"/>
      <c r="J151" s="375">
        <v>0</v>
      </c>
      <c r="K151" s="375"/>
      <c r="L151" s="381">
        <v>0</v>
      </c>
      <c r="M151" s="375"/>
      <c r="N151" s="375"/>
      <c r="O151" s="381">
        <v>0</v>
      </c>
      <c r="P151" s="375"/>
      <c r="Q151" s="383">
        <f t="shared" si="0"/>
        <v>0</v>
      </c>
    </row>
    <row r="152" spans="1:17" ht="15" customHeight="1">
      <c r="A152" s="37"/>
      <c r="G152" s="381"/>
      <c r="H152" s="375"/>
      <c r="I152" s="375"/>
      <c r="J152" s="375"/>
      <c r="K152" s="375"/>
      <c r="L152" s="381"/>
      <c r="M152" s="375"/>
      <c r="N152" s="375"/>
      <c r="O152" s="381"/>
      <c r="P152" s="375"/>
      <c r="Q152" s="383"/>
    </row>
    <row r="153" spans="1:17" ht="13.5" thickBot="1">
      <c r="A153" s="37"/>
      <c r="B153" s="136" t="s">
        <v>94</v>
      </c>
      <c r="G153" s="384">
        <f>SUM(G145:G152)</f>
        <v>960616.74</v>
      </c>
      <c r="H153" s="375"/>
      <c r="I153" s="375"/>
      <c r="J153" s="384">
        <f>SUM(J145:J152)</f>
        <v>10000</v>
      </c>
      <c r="K153" s="375"/>
      <c r="L153" s="384">
        <f>SUM(L145:L152)</f>
        <v>13961.5</v>
      </c>
      <c r="M153" s="375"/>
      <c r="N153" s="375"/>
      <c r="O153" s="384">
        <f>SUM(O145:O152)</f>
        <v>31328.77</v>
      </c>
      <c r="P153" s="375"/>
      <c r="Q153" s="385">
        <f>IF(SUM(Q146:Q152)=SUM(F153:P153),SUM(F153:P153),"Whoops!!")</f>
        <v>1015907.01</v>
      </c>
    </row>
    <row r="154" ht="13.5" thickTop="1"/>
    <row r="157" ht="3.75" customHeight="1"/>
    <row r="158" spans="1:17" ht="12.75">
      <c r="A158">
        <v>10</v>
      </c>
      <c r="B158" s="86" t="s">
        <v>277</v>
      </c>
      <c r="L158" s="143">
        <v>2013</v>
      </c>
      <c r="M158" s="86"/>
      <c r="N158" s="86"/>
      <c r="O158" s="143"/>
      <c r="P158" s="86"/>
      <c r="Q158" s="143">
        <v>2012</v>
      </c>
    </row>
    <row r="159" spans="12:17" ht="12.75">
      <c r="L159" s="143" t="s">
        <v>59</v>
      </c>
      <c r="M159" s="86"/>
      <c r="N159" s="86"/>
      <c r="O159" s="143"/>
      <c r="P159" s="86"/>
      <c r="Q159" s="143" t="s">
        <v>59</v>
      </c>
    </row>
    <row r="160" ht="12.75">
      <c r="B160" s="85" t="s">
        <v>278</v>
      </c>
    </row>
    <row r="162" spans="3:17" ht="12.75">
      <c r="C162" s="85" t="s">
        <v>279</v>
      </c>
      <c r="L162">
        <v>1200</v>
      </c>
      <c r="Q162">
        <v>1200</v>
      </c>
    </row>
    <row r="163" spans="3:17" ht="12.75">
      <c r="C163" s="85" t="s">
        <v>280</v>
      </c>
      <c r="L163" s="133">
        <v>1368</v>
      </c>
      <c r="Q163">
        <v>1368</v>
      </c>
    </row>
    <row r="166" ht="3.75" customHeight="1"/>
    <row r="173" ht="12.75">
      <c r="A173" s="37"/>
    </row>
    <row r="174" ht="12.75">
      <c r="A174" s="37"/>
    </row>
    <row r="175" ht="12.75">
      <c r="A175" s="37"/>
    </row>
    <row r="176" ht="12.75">
      <c r="A176" s="37"/>
    </row>
    <row r="177" ht="12.75">
      <c r="A177" s="37"/>
    </row>
    <row r="178" ht="12.75">
      <c r="A178" s="37"/>
    </row>
    <row r="179" ht="12.75">
      <c r="A179" s="37"/>
    </row>
    <row r="180" ht="12.75">
      <c r="A180" s="37"/>
    </row>
    <row r="181" ht="12.75">
      <c r="A181" s="37"/>
    </row>
    <row r="182" ht="12.75">
      <c r="A182" s="37"/>
    </row>
    <row r="183" ht="12.75">
      <c r="A183" s="37"/>
    </row>
    <row r="184" ht="12.75">
      <c r="A184" s="37"/>
    </row>
  </sheetData>
  <sheetProtection/>
  <mergeCells count="1">
    <mergeCell ref="A2:Q2"/>
  </mergeCells>
  <printOptions/>
  <pageMargins left="0.75" right="0.5" top="0.75" bottom="0.75" header="0.511811023622047" footer="0.511811023622047"/>
  <pageSetup fitToHeight="2" horizontalDpi="300" verticalDpi="300" orientation="portrait" scale="63" r:id="rId1"/>
  <rowBreaks count="1" manualBreakCount="1">
    <brk id="87" max="18" man="1"/>
  </rowBreaks>
</worksheet>
</file>

<file path=xl/worksheets/sheet13.xml><?xml version="1.0" encoding="utf-8"?>
<worksheet xmlns="http://schemas.openxmlformats.org/spreadsheetml/2006/main" xmlns:r="http://schemas.openxmlformats.org/officeDocument/2006/relationships">
  <dimension ref="A1:I28"/>
  <sheetViews>
    <sheetView showGridLines="0" zoomScale="75" zoomScaleNormal="75" zoomScalePageLayoutView="0" workbookViewId="0" topLeftCell="A1">
      <selection activeCell="C17" sqref="C17"/>
    </sheetView>
  </sheetViews>
  <sheetFormatPr defaultColWidth="9.140625" defaultRowHeight="12.75"/>
  <cols>
    <col min="1" max="1" width="102.8515625" style="123" customWidth="1"/>
  </cols>
  <sheetData>
    <row r="1" spans="1:9" ht="12.75">
      <c r="A1" s="132" t="s">
        <v>125</v>
      </c>
      <c r="B1" s="121"/>
      <c r="C1" s="121"/>
      <c r="D1" s="121"/>
      <c r="E1" s="121"/>
      <c r="F1" s="121"/>
      <c r="G1" s="121"/>
      <c r="H1" s="121"/>
      <c r="I1" s="121"/>
    </row>
    <row r="2" spans="1:9" ht="12.75">
      <c r="A2" s="132" t="str">
        <f>CONCATENATE("to the PCC of ",'Parish Details'!I8)</f>
        <v>to the PCC of ST PETER'S CHURCH</v>
      </c>
      <c r="B2" s="121"/>
      <c r="C2" s="121"/>
      <c r="D2" s="121"/>
      <c r="E2" s="121"/>
      <c r="F2" s="121"/>
      <c r="G2" s="121"/>
      <c r="H2" s="121"/>
      <c r="I2" s="121"/>
    </row>
    <row r="3" spans="1:9" ht="12.75">
      <c r="A3" s="122"/>
      <c r="B3" s="121"/>
      <c r="C3" s="121"/>
      <c r="D3" s="121"/>
      <c r="E3" s="121"/>
      <c r="F3" s="121"/>
      <c r="G3" s="121"/>
      <c r="H3" s="121"/>
      <c r="I3" s="121"/>
    </row>
    <row r="4" ht="38.25">
      <c r="A4" s="124" t="s">
        <v>238</v>
      </c>
    </row>
    <row r="5" ht="12.75">
      <c r="A5" s="124"/>
    </row>
    <row r="6" ht="38.25">
      <c r="A6" s="123" t="s">
        <v>198</v>
      </c>
    </row>
    <row r="7" ht="12.75">
      <c r="A7" s="131"/>
    </row>
    <row r="8" ht="12.75">
      <c r="A8" s="131" t="s">
        <v>190</v>
      </c>
    </row>
    <row r="9" ht="12.75">
      <c r="A9" s="128"/>
    </row>
    <row r="10" ht="38.25">
      <c r="A10" s="123" t="s">
        <v>231</v>
      </c>
    </row>
    <row r="12" ht="15.75" customHeight="1">
      <c r="A12" s="131" t="s">
        <v>191</v>
      </c>
    </row>
    <row r="14" ht="90.75" customHeight="1">
      <c r="A14" s="123" t="s">
        <v>225</v>
      </c>
    </row>
    <row r="17" ht="12.75">
      <c r="A17" s="130" t="s">
        <v>192</v>
      </c>
    </row>
    <row r="19" ht="12.75">
      <c r="A19" s="123" t="s">
        <v>193</v>
      </c>
    </row>
    <row r="21" ht="12.75">
      <c r="A21" s="123" t="s">
        <v>194</v>
      </c>
    </row>
    <row r="22" ht="6" customHeight="1"/>
    <row r="23" ht="12.75">
      <c r="A23" s="129" t="s">
        <v>195</v>
      </c>
    </row>
    <row r="24" ht="25.5">
      <c r="A24" s="129" t="s">
        <v>199</v>
      </c>
    </row>
    <row r="26" ht="25.5">
      <c r="A26" s="123" t="s">
        <v>196</v>
      </c>
    </row>
    <row r="28" ht="12.75">
      <c r="A28" s="123" t="s">
        <v>197</v>
      </c>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J52"/>
  <sheetViews>
    <sheetView showGridLines="0" zoomScale="75" zoomScaleNormal="75" zoomScalePageLayoutView="0" workbookViewId="0" topLeftCell="A1">
      <selection activeCell="A1" sqref="A1"/>
    </sheetView>
  </sheetViews>
  <sheetFormatPr defaultColWidth="9.140625" defaultRowHeight="12.75"/>
  <cols>
    <col min="1" max="1" width="9.140625" style="93" customWidth="1"/>
    <col min="2" max="2" width="94.7109375" style="88" customWidth="1"/>
    <col min="3" max="16384" width="9.140625" style="44" customWidth="1"/>
  </cols>
  <sheetData>
    <row r="1" spans="1:10" ht="20.25">
      <c r="A1" s="110" t="s">
        <v>16</v>
      </c>
      <c r="B1" s="94"/>
      <c r="D1" s="45"/>
      <c r="E1" s="45"/>
      <c r="F1" s="45"/>
      <c r="G1" s="45"/>
      <c r="H1" s="45"/>
      <c r="I1" s="45"/>
      <c r="J1" s="45"/>
    </row>
    <row r="2" spans="1:10" ht="10.5" customHeight="1">
      <c r="A2" s="110"/>
      <c r="B2" s="95"/>
      <c r="C2" s="45"/>
      <c r="D2" s="45"/>
      <c r="E2" s="45"/>
      <c r="F2" s="45"/>
      <c r="G2" s="45"/>
      <c r="H2" s="45"/>
      <c r="I2" s="45"/>
      <c r="J2" s="45"/>
    </row>
    <row r="3" spans="1:2" ht="13.5" customHeight="1">
      <c r="A3" s="111" t="s">
        <v>17</v>
      </c>
      <c r="B3" s="96"/>
    </row>
    <row r="4" ht="25.5">
      <c r="B4" s="87" t="s">
        <v>187</v>
      </c>
    </row>
    <row r="5" ht="12.75">
      <c r="A5" s="112"/>
    </row>
    <row r="6" ht="12.75">
      <c r="B6" s="88" t="s">
        <v>18</v>
      </c>
    </row>
    <row r="8" ht="25.5">
      <c r="B8" s="97" t="s">
        <v>19</v>
      </c>
    </row>
    <row r="10" ht="12.75">
      <c r="B10" s="88" t="s">
        <v>20</v>
      </c>
    </row>
    <row r="11" ht="4.5" customHeight="1"/>
    <row r="12" ht="51">
      <c r="B12" s="98" t="s">
        <v>109</v>
      </c>
    </row>
    <row r="13" ht="15.75" customHeight="1">
      <c r="B13" s="99" t="s">
        <v>188</v>
      </c>
    </row>
    <row r="15" spans="1:2" ht="15.75" customHeight="1">
      <c r="A15" s="111" t="s">
        <v>21</v>
      </c>
      <c r="B15" s="100"/>
    </row>
    <row r="16" spans="1:3" ht="45" customHeight="1">
      <c r="A16" s="93" t="s">
        <v>22</v>
      </c>
      <c r="B16" s="390" t="s">
        <v>189</v>
      </c>
      <c r="C16" s="391"/>
    </row>
    <row r="17" ht="9" customHeight="1"/>
    <row r="18" spans="1:2" ht="28.5" customHeight="1">
      <c r="A18" s="92" t="s">
        <v>23</v>
      </c>
      <c r="B18" s="87" t="s">
        <v>104</v>
      </c>
    </row>
    <row r="19" spans="1:2" ht="33.75" customHeight="1">
      <c r="A19" s="93" t="s">
        <v>113</v>
      </c>
      <c r="B19" s="101" t="s">
        <v>235</v>
      </c>
    </row>
    <row r="20" spans="1:2" ht="39" customHeight="1">
      <c r="A20" s="92" t="s">
        <v>24</v>
      </c>
      <c r="B20" s="87" t="s">
        <v>239</v>
      </c>
    </row>
    <row r="21" spans="1:2" ht="9" customHeight="1">
      <c r="A21" s="92"/>
      <c r="B21" s="46"/>
    </row>
    <row r="22" spans="1:2" ht="14.25" customHeight="1">
      <c r="A22" s="93" t="s">
        <v>232</v>
      </c>
      <c r="B22" s="109" t="s">
        <v>114</v>
      </c>
    </row>
    <row r="23" ht="8.25" customHeight="1"/>
    <row r="24" ht="39.75" customHeight="1">
      <c r="B24" s="101" t="s">
        <v>115</v>
      </c>
    </row>
    <row r="25" ht="6" customHeight="1">
      <c r="B25" s="101"/>
    </row>
    <row r="26" ht="27.75" customHeight="1">
      <c r="B26" s="87" t="s">
        <v>240</v>
      </c>
    </row>
    <row r="27" ht="6" customHeight="1">
      <c r="B27" s="87"/>
    </row>
    <row r="28" ht="24.75" customHeight="1">
      <c r="B28" s="102" t="s">
        <v>25</v>
      </c>
    </row>
    <row r="29" ht="4.5" customHeight="1">
      <c r="B29" s="102"/>
    </row>
    <row r="30" ht="24.75" customHeight="1">
      <c r="B30" s="102" t="s">
        <v>26</v>
      </c>
    </row>
    <row r="31" ht="9" customHeight="1">
      <c r="B31" s="101"/>
    </row>
    <row r="32" spans="1:2" ht="25.5" customHeight="1">
      <c r="A32" s="113" t="s">
        <v>233</v>
      </c>
      <c r="B32" s="103" t="s">
        <v>27</v>
      </c>
    </row>
    <row r="33" ht="29.25" customHeight="1">
      <c r="B33" s="107" t="s">
        <v>110</v>
      </c>
    </row>
    <row r="34" ht="38.25">
      <c r="B34" s="108" t="s">
        <v>111</v>
      </c>
    </row>
    <row r="35" ht="4.5" customHeight="1">
      <c r="B35" s="108"/>
    </row>
    <row r="36" spans="1:2" ht="25.5">
      <c r="A36" s="93" t="s">
        <v>29</v>
      </c>
      <c r="B36" s="46" t="s">
        <v>28</v>
      </c>
    </row>
    <row r="38" spans="1:2" ht="12.75">
      <c r="A38" s="93" t="s">
        <v>116</v>
      </c>
      <c r="B38" s="99" t="s">
        <v>105</v>
      </c>
    </row>
    <row r="40" spans="1:2" ht="25.5" customHeight="1">
      <c r="A40" s="92" t="s">
        <v>234</v>
      </c>
      <c r="B40" s="87" t="s">
        <v>117</v>
      </c>
    </row>
    <row r="42" ht="12.75">
      <c r="B42" s="104" t="s">
        <v>106</v>
      </c>
    </row>
    <row r="43" ht="12.75">
      <c r="B43" s="88" t="s">
        <v>30</v>
      </c>
    </row>
    <row r="44" ht="12.75">
      <c r="B44" s="118" t="s">
        <v>120</v>
      </c>
    </row>
    <row r="45" ht="12.75">
      <c r="B45" s="105" t="s">
        <v>31</v>
      </c>
    </row>
    <row r="47" ht="12.75">
      <c r="B47" s="88" t="s">
        <v>32</v>
      </c>
    </row>
    <row r="48" ht="12.75">
      <c r="B48" s="105" t="s">
        <v>33</v>
      </c>
    </row>
    <row r="49" ht="12.75">
      <c r="B49" s="106" t="s">
        <v>34</v>
      </c>
    </row>
    <row r="50" ht="12.75">
      <c r="B50" s="105" t="s">
        <v>35</v>
      </c>
    </row>
    <row r="51" ht="12.75">
      <c r="B51" s="105" t="s">
        <v>36</v>
      </c>
    </row>
    <row r="52" ht="12.75">
      <c r="B52" s="105" t="s">
        <v>37</v>
      </c>
    </row>
  </sheetData>
  <sheetProtection/>
  <mergeCells count="1">
    <mergeCell ref="B16:C16"/>
  </mergeCells>
  <printOptions/>
  <pageMargins left="0.354330708661417" right="0.354330708661417" top="0.393700787401575" bottom="0.393700787401575" header="0.118110236220472" footer="0.118110236220472"/>
  <pageSetup horizontalDpi="300" verticalDpi="300" orientation="portrait" paperSize="9" scale="80" r:id="rId1"/>
</worksheet>
</file>

<file path=xl/worksheets/sheet3.xml><?xml version="1.0" encoding="utf-8"?>
<worksheet xmlns="http://schemas.openxmlformats.org/spreadsheetml/2006/main" xmlns:r="http://schemas.openxmlformats.org/officeDocument/2006/relationships">
  <dimension ref="E16:F28"/>
  <sheetViews>
    <sheetView zoomScalePageLayoutView="0" workbookViewId="0" topLeftCell="A4">
      <selection activeCell="F28" sqref="F28"/>
    </sheetView>
  </sheetViews>
  <sheetFormatPr defaultColWidth="9.140625" defaultRowHeight="12.75"/>
  <cols>
    <col min="2" max="2" width="4.7109375" style="0" customWidth="1"/>
  </cols>
  <sheetData>
    <row r="16" ht="20.25">
      <c r="F16" s="150" t="s">
        <v>285</v>
      </c>
    </row>
    <row r="17" ht="20.25">
      <c r="F17" s="150"/>
    </row>
    <row r="18" ht="20.25">
      <c r="F18" s="150" t="s">
        <v>286</v>
      </c>
    </row>
    <row r="19" ht="20.25">
      <c r="F19" s="150"/>
    </row>
    <row r="20" ht="20.25">
      <c r="F20" s="150" t="s">
        <v>287</v>
      </c>
    </row>
    <row r="21" ht="20.25">
      <c r="F21" s="150"/>
    </row>
    <row r="22" ht="20.25">
      <c r="F22" s="150" t="s">
        <v>329</v>
      </c>
    </row>
    <row r="28" spans="5:6" ht="12.75">
      <c r="E28" s="86"/>
      <c r="F28" s="142" t="s">
        <v>288</v>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37"/>
  <sheetViews>
    <sheetView tabSelected="1" zoomScalePageLayoutView="0" workbookViewId="0" topLeftCell="A7">
      <selection activeCell="A26" sqref="A26"/>
    </sheetView>
  </sheetViews>
  <sheetFormatPr defaultColWidth="9.140625" defaultRowHeight="12.75"/>
  <cols>
    <col min="1" max="1" width="96.8515625" style="0" customWidth="1"/>
  </cols>
  <sheetData>
    <row r="1" ht="12.75">
      <c r="A1" s="30" t="s">
        <v>289</v>
      </c>
    </row>
    <row r="2" ht="12.75">
      <c r="A2" s="142" t="s">
        <v>285</v>
      </c>
    </row>
    <row r="3" ht="12.75">
      <c r="A3" s="142"/>
    </row>
    <row r="4" ht="12.75">
      <c r="A4" s="142" t="s">
        <v>286</v>
      </c>
    </row>
    <row r="5" ht="12.75">
      <c r="A5" s="142"/>
    </row>
    <row r="6" ht="12.75">
      <c r="A6" s="142" t="s">
        <v>287</v>
      </c>
    </row>
    <row r="7" ht="12.75">
      <c r="A7" s="142"/>
    </row>
    <row r="8" ht="12.75">
      <c r="A8" s="142" t="s">
        <v>329</v>
      </c>
    </row>
    <row r="11" ht="12.75">
      <c r="A11" s="18" t="s">
        <v>330</v>
      </c>
    </row>
    <row r="13" ht="25.5">
      <c r="A13" s="343" t="s">
        <v>331</v>
      </c>
    </row>
    <row r="14" ht="12.75">
      <c r="A14" s="342"/>
    </row>
    <row r="15" ht="76.5">
      <c r="A15" s="343" t="s">
        <v>344</v>
      </c>
    </row>
    <row r="16" ht="8.25" customHeight="1">
      <c r="A16" s="342"/>
    </row>
    <row r="17" ht="81" customHeight="1">
      <c r="A17" s="344" t="s">
        <v>347</v>
      </c>
    </row>
    <row r="18" ht="7.5" customHeight="1">
      <c r="A18" s="342"/>
    </row>
    <row r="19" ht="51">
      <c r="A19" s="344" t="s">
        <v>350</v>
      </c>
    </row>
    <row r="20" ht="12.75">
      <c r="A20" s="342"/>
    </row>
    <row r="21" ht="25.5">
      <c r="A21" s="344" t="s">
        <v>345</v>
      </c>
    </row>
    <row r="22" ht="12.75">
      <c r="A22" s="342"/>
    </row>
    <row r="23" ht="25.5">
      <c r="A23" s="344" t="s">
        <v>290</v>
      </c>
    </row>
    <row r="24" ht="12.75">
      <c r="A24" s="342"/>
    </row>
    <row r="25" ht="12.75">
      <c r="A25" s="342" t="s">
        <v>291</v>
      </c>
    </row>
    <row r="26" ht="12.75">
      <c r="A26" s="342"/>
    </row>
    <row r="27" ht="25.5">
      <c r="A27" s="344" t="s">
        <v>292</v>
      </c>
    </row>
    <row r="28" ht="12.75">
      <c r="A28" s="342"/>
    </row>
    <row r="29" ht="25.5">
      <c r="A29" s="344" t="s">
        <v>293</v>
      </c>
    </row>
    <row r="30" ht="12.75">
      <c r="A30" s="342"/>
    </row>
    <row r="31" ht="25.5">
      <c r="A31" s="344" t="s">
        <v>346</v>
      </c>
    </row>
    <row r="34" ht="12.75">
      <c r="A34" t="s">
        <v>332</v>
      </c>
    </row>
    <row r="35" ht="12.75">
      <c r="A35" t="s">
        <v>294</v>
      </c>
    </row>
    <row r="37" ht="12.75">
      <c r="A37" s="341" t="s">
        <v>348</v>
      </c>
    </row>
    <row r="40" ht="30" customHeight="1"/>
  </sheetData>
  <sheetProtection/>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I44"/>
  <sheetViews>
    <sheetView zoomScale="75" zoomScaleNormal="75" zoomScalePageLayoutView="0" workbookViewId="0" topLeftCell="A1">
      <selection activeCell="A38" sqref="A38"/>
    </sheetView>
  </sheetViews>
  <sheetFormatPr defaultColWidth="9.140625" defaultRowHeight="12.75"/>
  <cols>
    <col min="1" max="1" width="102.8515625" style="123" customWidth="1"/>
  </cols>
  <sheetData>
    <row r="1" ht="12.75">
      <c r="A1" s="151" t="s">
        <v>295</v>
      </c>
    </row>
    <row r="2" spans="1:9" ht="12.75">
      <c r="A2" s="153" t="s">
        <v>312</v>
      </c>
      <c r="B2" s="121"/>
      <c r="C2" s="121"/>
      <c r="D2" s="121"/>
      <c r="E2" s="121"/>
      <c r="F2" s="121"/>
      <c r="G2" s="121"/>
      <c r="H2" s="121"/>
      <c r="I2" s="121"/>
    </row>
    <row r="3" spans="1:9" ht="12.75">
      <c r="A3" s="153" t="s">
        <v>313</v>
      </c>
      <c r="B3" s="121"/>
      <c r="C3" s="121"/>
      <c r="D3" s="121"/>
      <c r="E3" s="121"/>
      <c r="F3" s="121"/>
      <c r="G3" s="121"/>
      <c r="H3" s="121"/>
      <c r="I3" s="121"/>
    </row>
    <row r="4" spans="1:9" ht="12.75">
      <c r="A4" s="122"/>
      <c r="B4" s="121"/>
      <c r="C4" s="121"/>
      <c r="D4" s="121"/>
      <c r="E4" s="121"/>
      <c r="F4" s="121"/>
      <c r="G4" s="121"/>
      <c r="H4" s="121"/>
      <c r="I4" s="121"/>
    </row>
    <row r="5" ht="38.25" hidden="1">
      <c r="A5" s="124" t="s">
        <v>238</v>
      </c>
    </row>
    <row r="6" ht="12.75">
      <c r="A6" s="124"/>
    </row>
    <row r="7" ht="25.5">
      <c r="A7" s="154" t="s">
        <v>333</v>
      </c>
    </row>
    <row r="8" ht="12.75">
      <c r="A8" s="131"/>
    </row>
    <row r="9" ht="12.75">
      <c r="A9" s="131" t="s">
        <v>296</v>
      </c>
    </row>
    <row r="10" ht="12.75">
      <c r="A10" s="128"/>
    </row>
    <row r="11" ht="25.5">
      <c r="A11" s="155" t="s">
        <v>314</v>
      </c>
    </row>
    <row r="12" ht="12.75">
      <c r="A12" s="155"/>
    </row>
    <row r="13" ht="12.75">
      <c r="A13" s="155" t="s">
        <v>315</v>
      </c>
    </row>
    <row r="14" ht="12.75">
      <c r="A14" s="156" t="s">
        <v>316</v>
      </c>
    </row>
    <row r="15" spans="1:2" ht="25.5">
      <c r="A15" s="154" t="s">
        <v>317</v>
      </c>
      <c r="B15" s="123"/>
    </row>
    <row r="16" spans="1:2" ht="15.75" customHeight="1">
      <c r="A16" s="156" t="s">
        <v>318</v>
      </c>
      <c r="B16" s="131"/>
    </row>
    <row r="18" ht="90.75" customHeight="1">
      <c r="A18" s="158" t="s">
        <v>319</v>
      </c>
    </row>
    <row r="21" ht="12.75">
      <c r="A21" s="157" t="s">
        <v>320</v>
      </c>
    </row>
    <row r="23" ht="12.75">
      <c r="A23" s="155" t="s">
        <v>193</v>
      </c>
    </row>
    <row r="25" ht="12.75">
      <c r="A25" s="156" t="s">
        <v>323</v>
      </c>
    </row>
    <row r="26" ht="6" customHeight="1"/>
    <row r="27" ht="12.75">
      <c r="A27" s="158" t="s">
        <v>324</v>
      </c>
    </row>
    <row r="28" ht="25.5">
      <c r="A28" s="154" t="s">
        <v>325</v>
      </c>
    </row>
    <row r="29" ht="12.75">
      <c r="A29" s="156"/>
    </row>
    <row r="30" ht="12.75">
      <c r="A30" s="155" t="s">
        <v>321</v>
      </c>
    </row>
    <row r="31" ht="25.5">
      <c r="A31" s="154" t="s">
        <v>322</v>
      </c>
    </row>
    <row r="33" ht="74.25" customHeight="1">
      <c r="A33" s="123" t="s">
        <v>197</v>
      </c>
    </row>
    <row r="36" ht="12.75">
      <c r="A36" s="166" t="s">
        <v>297</v>
      </c>
    </row>
    <row r="37" ht="12.75">
      <c r="A37" s="167" t="s">
        <v>298</v>
      </c>
    </row>
    <row r="38" ht="12.75">
      <c r="A38" s="164" t="s">
        <v>299</v>
      </c>
    </row>
    <row r="39" ht="12.75">
      <c r="A39" s="137" t="s">
        <v>300</v>
      </c>
    </row>
    <row r="40" ht="12.75">
      <c r="A40" s="137" t="s">
        <v>301</v>
      </c>
    </row>
    <row r="41" ht="12.75">
      <c r="A41" s="137" t="s">
        <v>302</v>
      </c>
    </row>
    <row r="42" ht="12.75">
      <c r="A42" s="137" t="s">
        <v>326</v>
      </c>
    </row>
    <row r="43" ht="12.75">
      <c r="A43" s="137" t="s">
        <v>303</v>
      </c>
    </row>
    <row r="44" ht="12.75">
      <c r="A44" s="137" t="s">
        <v>334</v>
      </c>
    </row>
  </sheetData>
  <sheetProtection/>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pageSetUpPr fitToPage="1"/>
  </sheetPr>
  <dimension ref="A2:K37"/>
  <sheetViews>
    <sheetView showGridLines="0" zoomScale="75" zoomScaleNormal="75" zoomScalePageLayoutView="0" workbookViewId="0" topLeftCell="A1">
      <selection activeCell="K21" sqref="K20:K21"/>
    </sheetView>
  </sheetViews>
  <sheetFormatPr defaultColWidth="9.140625" defaultRowHeight="12.75"/>
  <cols>
    <col min="1" max="1" width="4.28125" style="0" customWidth="1"/>
    <col min="2" max="2" width="9.8515625" style="0" customWidth="1"/>
    <col min="3" max="3" width="18.28125" style="0" customWidth="1"/>
    <col min="7" max="7" width="14.8515625" style="0" customWidth="1"/>
    <col min="8" max="8" width="5.7109375" style="0" customWidth="1"/>
    <col min="9" max="9" width="34.7109375" style="0" customWidth="1"/>
    <col min="11" max="11" width="15.421875" style="0" customWidth="1"/>
  </cols>
  <sheetData>
    <row r="2" ht="20.25">
      <c r="F2" s="139" t="s">
        <v>237</v>
      </c>
    </row>
    <row r="3" spans="1:2" ht="12.75">
      <c r="A3" s="39"/>
      <c r="B3" s="40"/>
    </row>
    <row r="4" spans="1:2" ht="12.75">
      <c r="A4" s="39"/>
      <c r="B4" s="38"/>
    </row>
    <row r="5" spans="1:11" ht="18">
      <c r="A5" s="392" t="s">
        <v>38</v>
      </c>
      <c r="B5" s="392"/>
      <c r="C5" s="392"/>
      <c r="D5" s="392"/>
      <c r="E5" s="392"/>
      <c r="F5" s="392"/>
      <c r="G5" s="12"/>
      <c r="H5" s="12"/>
      <c r="I5" s="120" t="s">
        <v>122</v>
      </c>
      <c r="J5" s="12"/>
      <c r="K5" s="12"/>
    </row>
    <row r="6" spans="1:11" ht="15" customHeight="1">
      <c r="A6" s="12"/>
      <c r="B6" s="41"/>
      <c r="C6" s="12"/>
      <c r="D6" s="12"/>
      <c r="E6" s="12"/>
      <c r="F6" s="12"/>
      <c r="G6" s="12"/>
      <c r="H6" s="12"/>
      <c r="I6" s="12"/>
      <c r="J6" s="12"/>
      <c r="K6" s="12"/>
    </row>
    <row r="8" spans="2:9" ht="12.75">
      <c r="B8" s="21" t="s">
        <v>39</v>
      </c>
      <c r="D8" s="37" t="s">
        <v>121</v>
      </c>
      <c r="I8" s="114" t="s">
        <v>241</v>
      </c>
    </row>
    <row r="9" spans="2:9" ht="12.75">
      <c r="B9" s="20"/>
      <c r="I9" s="16"/>
    </row>
    <row r="10" spans="2:9" ht="12.75">
      <c r="B10" s="20"/>
      <c r="I10" s="3"/>
    </row>
    <row r="11" spans="2:9" ht="12.75">
      <c r="B11" s="20"/>
      <c r="I11" s="3"/>
    </row>
    <row r="12" spans="2:9" ht="12.75">
      <c r="B12" s="21" t="s">
        <v>124</v>
      </c>
      <c r="D12" s="8" t="s">
        <v>40</v>
      </c>
      <c r="H12" t="s">
        <v>123</v>
      </c>
      <c r="I12" s="119">
        <v>2013</v>
      </c>
    </row>
    <row r="13" spans="2:9" ht="12.75">
      <c r="B13" s="21"/>
      <c r="D13" s="8"/>
      <c r="I13" s="22"/>
    </row>
    <row r="14" spans="2:9" ht="12.75">
      <c r="B14" s="20"/>
      <c r="D14" s="3"/>
      <c r="I14" s="3"/>
    </row>
    <row r="15" spans="2:9" ht="12.75">
      <c r="B15" s="21" t="s">
        <v>41</v>
      </c>
      <c r="D15" s="3"/>
      <c r="E15" s="37" t="s">
        <v>42</v>
      </c>
      <c r="H15" t="s">
        <v>123</v>
      </c>
      <c r="I15" s="140" t="s">
        <v>254</v>
      </c>
    </row>
    <row r="16" spans="2:9" ht="12.75">
      <c r="B16" s="21"/>
      <c r="D16" s="3"/>
      <c r="E16" s="37"/>
      <c r="I16" s="3"/>
    </row>
    <row r="17" spans="2:9" ht="12.75">
      <c r="B17" s="20"/>
      <c r="D17" s="3"/>
      <c r="I17" s="3"/>
    </row>
    <row r="18" spans="2:9" ht="12.75">
      <c r="B18" s="21" t="s">
        <v>43</v>
      </c>
      <c r="D18" s="3"/>
      <c r="E18" s="37" t="s">
        <v>42</v>
      </c>
      <c r="H18" t="s">
        <v>123</v>
      </c>
      <c r="I18" s="140" t="s">
        <v>255</v>
      </c>
    </row>
    <row r="19" spans="2:9" ht="12.75">
      <c r="B19" s="21"/>
      <c r="D19" s="3"/>
      <c r="E19" s="37"/>
      <c r="I19" s="3"/>
    </row>
    <row r="20" spans="2:9" ht="12.75">
      <c r="B20" s="20"/>
      <c r="D20" s="3"/>
      <c r="I20" s="3"/>
    </row>
    <row r="21" spans="2:9" ht="12.75">
      <c r="B21" s="20" t="s">
        <v>44</v>
      </c>
      <c r="D21" s="3"/>
      <c r="E21" s="37" t="s">
        <v>42</v>
      </c>
      <c r="H21" t="s">
        <v>123</v>
      </c>
      <c r="I21" s="115"/>
    </row>
    <row r="22" spans="2:9" ht="12.75">
      <c r="B22" s="20"/>
      <c r="D22" s="3"/>
      <c r="E22" s="37"/>
      <c r="I22" s="16"/>
    </row>
    <row r="23" spans="2:9" ht="12.75">
      <c r="B23" s="21" t="s">
        <v>45</v>
      </c>
      <c r="D23" s="3"/>
      <c r="I23" s="29"/>
    </row>
    <row r="24" spans="2:9" ht="12.75">
      <c r="B24" s="21"/>
      <c r="D24" s="3"/>
      <c r="I24" s="3"/>
    </row>
    <row r="25" spans="2:9" ht="12.75">
      <c r="B25" s="21" t="s">
        <v>46</v>
      </c>
      <c r="D25" s="3"/>
      <c r="E25" s="37" t="s">
        <v>42</v>
      </c>
      <c r="H25" t="s">
        <v>123</v>
      </c>
      <c r="I25" s="115"/>
    </row>
    <row r="26" spans="2:9" ht="12.75">
      <c r="B26" s="21"/>
      <c r="D26" s="3"/>
      <c r="E26" s="37"/>
      <c r="I26" s="115"/>
    </row>
    <row r="27" spans="2:9" ht="12.75">
      <c r="B27" s="20"/>
      <c r="D27" s="3"/>
      <c r="E27" s="3"/>
      <c r="F27" s="3"/>
      <c r="I27" s="29"/>
    </row>
    <row r="28" spans="2:9" ht="12.75">
      <c r="B28" s="20"/>
      <c r="D28" s="3"/>
      <c r="E28" s="3"/>
      <c r="F28" s="3"/>
      <c r="I28" s="3"/>
    </row>
    <row r="29" spans="2:9" ht="12.75">
      <c r="B29" s="6" t="s">
        <v>119</v>
      </c>
      <c r="H29" t="s">
        <v>123</v>
      </c>
      <c r="I29" s="116"/>
    </row>
    <row r="30" spans="2:9" ht="12.75">
      <c r="B30" s="6"/>
      <c r="I30" s="32"/>
    </row>
    <row r="31" spans="2:9" ht="12.75">
      <c r="B31" s="6" t="s">
        <v>118</v>
      </c>
      <c r="H31" t="s">
        <v>123</v>
      </c>
      <c r="I31" s="117"/>
    </row>
    <row r="33" ht="12.75">
      <c r="A33" s="1" t="s">
        <v>47</v>
      </c>
    </row>
    <row r="34" ht="12.75">
      <c r="A34" s="1"/>
    </row>
    <row r="35" spans="1:8" ht="12.75">
      <c r="A35" s="2">
        <v>1</v>
      </c>
      <c r="B35" t="s">
        <v>48</v>
      </c>
      <c r="G35" s="17"/>
      <c r="H35" s="17"/>
    </row>
    <row r="36" spans="1:8" ht="12.75">
      <c r="A36" s="2"/>
      <c r="G36" s="17"/>
      <c r="H36" s="17"/>
    </row>
    <row r="37" spans="1:2" ht="12.75">
      <c r="A37" s="2">
        <v>2</v>
      </c>
      <c r="B37" s="8" t="s">
        <v>49</v>
      </c>
    </row>
  </sheetData>
  <sheetProtection/>
  <mergeCells count="1">
    <mergeCell ref="A5:F5"/>
  </mergeCells>
  <printOptions/>
  <pageMargins left="0.31496062992125984" right="0.31496062992125984" top="0.7874015748031497" bottom="0.7874015748031497" header="0.5118110236220472" footer="0.5118110236220472"/>
  <pageSetup fitToHeight="1" fitToWidth="1" horizontalDpi="300" verticalDpi="300" orientation="portrait" scale="73" r:id="rId1"/>
  <headerFooter alignWithMargins="0">
    <oddFooter>&amp;CPage &amp;P</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Q110"/>
  <sheetViews>
    <sheetView zoomScale="65" zoomScaleNormal="65" zoomScalePageLayoutView="0" workbookViewId="0" topLeftCell="A1">
      <selection activeCell="N55" sqref="N55"/>
    </sheetView>
  </sheetViews>
  <sheetFormatPr defaultColWidth="9.140625" defaultRowHeight="12.75"/>
  <cols>
    <col min="1" max="1" width="45.140625" style="0" customWidth="1"/>
    <col min="2" max="2" width="7.28125" style="0" customWidth="1"/>
    <col min="3" max="3" width="2.8515625" style="0" hidden="1" customWidth="1"/>
    <col min="4" max="4" width="11.421875" style="0" customWidth="1"/>
    <col min="5" max="5" width="2.140625" style="0" customWidth="1"/>
    <col min="6" max="6" width="11.421875" style="0" customWidth="1"/>
    <col min="7" max="7" width="2.140625" style="0" customWidth="1"/>
    <col min="8" max="8" width="11.421875" style="0" customWidth="1"/>
    <col min="9" max="9" width="2.28125" style="0" customWidth="1"/>
    <col min="10" max="10" width="11.421875" style="0" customWidth="1"/>
    <col min="11" max="11" width="2.57421875" style="0" customWidth="1"/>
    <col min="12" max="12" width="2.421875" style="0" hidden="1" customWidth="1"/>
    <col min="13" max="13" width="3.57421875" style="0" hidden="1" customWidth="1"/>
    <col min="14" max="14" width="11.421875" style="43" customWidth="1"/>
    <col min="15" max="15" width="2.8515625" style="0" customWidth="1"/>
    <col min="16" max="16" width="11.421875" style="30" customWidth="1"/>
    <col min="17" max="17" width="9.57421875" style="0" customWidth="1"/>
  </cols>
  <sheetData>
    <row r="1" spans="1:16" ht="12.75">
      <c r="A1" s="25"/>
      <c r="B1" s="25"/>
      <c r="C1" s="25"/>
      <c r="D1" s="25"/>
      <c r="E1" s="25"/>
      <c r="F1" s="25"/>
      <c r="G1" s="25"/>
      <c r="H1" s="25"/>
      <c r="I1" s="25"/>
      <c r="J1" s="25"/>
      <c r="K1" s="152" t="s">
        <v>304</v>
      </c>
      <c r="L1" s="25"/>
      <c r="M1" s="25"/>
      <c r="N1" s="52"/>
      <c r="P1" s="25"/>
    </row>
    <row r="2" spans="1:16" ht="15.75" customHeight="1">
      <c r="A2" s="28" t="s">
        <v>50</v>
      </c>
      <c r="B2" s="33"/>
      <c r="C2" s="33"/>
      <c r="D2" s="33"/>
      <c r="E2" s="33"/>
      <c r="F2" s="33"/>
      <c r="G2" s="33"/>
      <c r="H2" s="33"/>
      <c r="I2" s="48"/>
      <c r="J2" s="33"/>
      <c r="K2" s="33"/>
      <c r="L2" s="33"/>
      <c r="M2" s="33"/>
      <c r="N2" s="42"/>
      <c r="O2" s="33"/>
      <c r="P2" s="33"/>
    </row>
    <row r="3" spans="1:16" ht="15.75">
      <c r="A3" s="28" t="str">
        <f>'Parish Details'!I8</f>
        <v>ST PETER'S CHURCH</v>
      </c>
      <c r="B3" s="28"/>
      <c r="C3" s="33"/>
      <c r="D3" s="33"/>
      <c r="E3" s="33"/>
      <c r="F3" s="33"/>
      <c r="G3" s="33"/>
      <c r="H3" s="33"/>
      <c r="I3" s="33"/>
      <c r="J3" s="33"/>
      <c r="K3" s="33"/>
      <c r="L3" s="33"/>
      <c r="M3" s="33"/>
      <c r="N3" s="42"/>
      <c r="O3" s="33"/>
      <c r="P3" s="33"/>
    </row>
    <row r="4" spans="1:16" ht="15.75">
      <c r="A4" s="28" t="s">
        <v>51</v>
      </c>
      <c r="B4" s="28"/>
      <c r="C4" s="33"/>
      <c r="D4" s="33"/>
      <c r="E4" s="33"/>
      <c r="F4" s="33"/>
      <c r="G4" s="33"/>
      <c r="H4" s="33"/>
      <c r="I4" s="33"/>
      <c r="J4" s="33"/>
      <c r="K4" s="33"/>
      <c r="L4" s="33"/>
      <c r="M4" s="33"/>
      <c r="N4" s="42"/>
      <c r="O4" s="33"/>
      <c r="P4" s="33"/>
    </row>
    <row r="5" spans="1:16" ht="12.75">
      <c r="A5" s="49" t="str">
        <f>CONCATENATE("For the year ended 31 December ",'Parish Details'!I12)</f>
        <v>For the year ended 31 December 2013</v>
      </c>
      <c r="B5" s="33"/>
      <c r="C5" s="33"/>
      <c r="D5" s="33"/>
      <c r="E5" s="33"/>
      <c r="F5" s="33"/>
      <c r="G5" s="33"/>
      <c r="H5" s="33"/>
      <c r="I5" s="33"/>
      <c r="J5" s="33"/>
      <c r="K5" s="33"/>
      <c r="L5" s="33"/>
      <c r="M5" s="33"/>
      <c r="N5" s="42"/>
      <c r="O5" s="33"/>
      <c r="P5" s="33"/>
    </row>
    <row r="6" spans="1:16" ht="12.75">
      <c r="A6" s="25"/>
      <c r="B6" s="25"/>
      <c r="C6" s="25"/>
      <c r="D6" s="25"/>
      <c r="E6" s="25"/>
      <c r="F6" s="25"/>
      <c r="G6" s="25"/>
      <c r="H6" s="25"/>
      <c r="I6" s="25"/>
      <c r="J6" s="25"/>
      <c r="K6" s="25"/>
      <c r="L6" s="25"/>
      <c r="M6" s="25"/>
      <c r="N6" s="53"/>
      <c r="O6" s="25"/>
      <c r="P6" s="54"/>
    </row>
    <row r="7" spans="1:16" ht="15.75">
      <c r="A7" s="25"/>
      <c r="B7" s="25"/>
      <c r="C7" s="25"/>
      <c r="D7" s="78" t="s">
        <v>52</v>
      </c>
      <c r="E7" s="55"/>
      <c r="F7" s="134" t="s">
        <v>53</v>
      </c>
      <c r="G7" s="55"/>
      <c r="H7" s="27" t="s">
        <v>54</v>
      </c>
      <c r="I7" s="55"/>
      <c r="J7" s="78" t="s">
        <v>55</v>
      </c>
      <c r="K7" s="55"/>
      <c r="L7" s="55"/>
      <c r="M7" s="27"/>
      <c r="N7" s="56" t="s">
        <v>56</v>
      </c>
      <c r="O7" s="57"/>
      <c r="P7" s="33"/>
    </row>
    <row r="8" spans="1:16" ht="12.75">
      <c r="A8" s="279"/>
      <c r="B8" s="279"/>
      <c r="C8" s="279"/>
      <c r="D8" s="280" t="s">
        <v>57</v>
      </c>
      <c r="E8" s="280"/>
      <c r="F8" s="280" t="s">
        <v>57</v>
      </c>
      <c r="G8" s="280"/>
      <c r="H8" s="280" t="s">
        <v>57</v>
      </c>
      <c r="I8" s="280"/>
      <c r="J8" s="280" t="s">
        <v>57</v>
      </c>
      <c r="K8" s="280"/>
      <c r="L8" s="280"/>
      <c r="M8" s="280"/>
      <c r="N8" s="296">
        <f>'Parish Details'!I12</f>
        <v>2013</v>
      </c>
      <c r="O8" s="296"/>
      <c r="P8" s="296">
        <f>N8-1</f>
        <v>2012</v>
      </c>
    </row>
    <row r="9" spans="1:16" ht="12.75">
      <c r="A9" s="279"/>
      <c r="B9" s="280" t="s">
        <v>58</v>
      </c>
      <c r="C9" s="280"/>
      <c r="D9" s="280" t="s">
        <v>59</v>
      </c>
      <c r="E9" s="280"/>
      <c r="F9" s="280" t="s">
        <v>59</v>
      </c>
      <c r="G9" s="280"/>
      <c r="H9" s="280" t="s">
        <v>59</v>
      </c>
      <c r="I9" s="280"/>
      <c r="J9" s="280" t="s">
        <v>59</v>
      </c>
      <c r="K9" s="280"/>
      <c r="L9" s="280"/>
      <c r="M9" s="280"/>
      <c r="N9" s="297" t="s">
        <v>59</v>
      </c>
      <c r="O9" s="280"/>
      <c r="P9" s="280" t="s">
        <v>59</v>
      </c>
    </row>
    <row r="10" spans="1:16" ht="12.75">
      <c r="A10" s="283" t="s">
        <v>60</v>
      </c>
      <c r="B10" s="279"/>
      <c r="C10" s="279"/>
      <c r="D10" s="279"/>
      <c r="E10" s="279"/>
      <c r="F10" s="279"/>
      <c r="G10" s="279"/>
      <c r="H10" s="279"/>
      <c r="I10" s="279"/>
      <c r="J10" s="279"/>
      <c r="K10" s="279"/>
      <c r="L10" s="279"/>
      <c r="M10" s="279"/>
      <c r="N10" s="282"/>
      <c r="O10" s="279"/>
      <c r="P10" s="298"/>
    </row>
    <row r="11" spans="1:17" ht="12.75">
      <c r="A11" s="299" t="s">
        <v>126</v>
      </c>
      <c r="B11" s="284" t="s">
        <v>226</v>
      </c>
      <c r="C11" s="281"/>
      <c r="D11" s="292">
        <f>'Notes Incoming Resources'!H20</f>
        <v>214162</v>
      </c>
      <c r="E11" s="292"/>
      <c r="F11" s="292">
        <f>'Notes Incoming Resources'!K20</f>
        <v>0</v>
      </c>
      <c r="G11" s="292"/>
      <c r="H11" s="292">
        <f>'Notes Incoming Resources'!M20</f>
        <v>13961</v>
      </c>
      <c r="I11" s="292"/>
      <c r="J11" s="292">
        <f>'Notes Incoming Resources'!P20</f>
        <v>900</v>
      </c>
      <c r="K11" s="292"/>
      <c r="L11" s="292"/>
      <c r="M11" s="292"/>
      <c r="N11" s="291">
        <f>SUM(C11:M11)</f>
        <v>229023</v>
      </c>
      <c r="O11" s="292"/>
      <c r="P11" s="300">
        <v>204609</v>
      </c>
      <c r="Q11" s="74"/>
    </row>
    <row r="12" spans="1:17" ht="12.75">
      <c r="A12" s="293"/>
      <c r="B12" s="293"/>
      <c r="C12" s="279"/>
      <c r="D12" s="292"/>
      <c r="E12" s="292"/>
      <c r="F12" s="292"/>
      <c r="G12" s="292"/>
      <c r="H12" s="292"/>
      <c r="I12" s="292"/>
      <c r="J12" s="292"/>
      <c r="K12" s="292"/>
      <c r="L12" s="292"/>
      <c r="M12" s="292"/>
      <c r="N12" s="291"/>
      <c r="O12" s="292"/>
      <c r="P12" s="300"/>
      <c r="Q12" s="74"/>
    </row>
    <row r="13" spans="1:17" ht="12.75">
      <c r="A13" s="299" t="s">
        <v>151</v>
      </c>
      <c r="B13" s="284" t="s">
        <v>227</v>
      </c>
      <c r="C13" s="279"/>
      <c r="D13" s="292">
        <f>'Notes Incoming Resources'!H27</f>
        <v>22989</v>
      </c>
      <c r="E13" s="292"/>
      <c r="F13" s="292">
        <f>'Notes Incoming Resources'!K27</f>
        <v>0</v>
      </c>
      <c r="G13" s="292"/>
      <c r="H13" s="292">
        <f>'Notes Incoming Resources'!M27</f>
        <v>0</v>
      </c>
      <c r="I13" s="292"/>
      <c r="J13" s="292">
        <f>'Notes Incoming Resources'!P27</f>
        <v>0</v>
      </c>
      <c r="K13" s="292"/>
      <c r="L13" s="292"/>
      <c r="M13" s="292"/>
      <c r="N13" s="291">
        <f>SUM(C13:M13)</f>
        <v>22989</v>
      </c>
      <c r="O13" s="292"/>
      <c r="P13" s="300">
        <v>14466</v>
      </c>
      <c r="Q13" s="74"/>
    </row>
    <row r="14" spans="1:17" ht="12.75">
      <c r="A14" s="293"/>
      <c r="B14" s="293"/>
      <c r="C14" s="279"/>
      <c r="D14" s="292"/>
      <c r="E14" s="292"/>
      <c r="F14" s="292"/>
      <c r="G14" s="292"/>
      <c r="H14" s="292"/>
      <c r="I14" s="292"/>
      <c r="J14" s="292"/>
      <c r="K14" s="292"/>
      <c r="L14" s="292"/>
      <c r="M14" s="292"/>
      <c r="N14" s="291"/>
      <c r="O14" s="292"/>
      <c r="P14" s="300"/>
      <c r="Q14" s="74"/>
    </row>
    <row r="15" spans="1:17" ht="15" customHeight="1">
      <c r="A15" s="301" t="s">
        <v>61</v>
      </c>
      <c r="B15" s="284" t="s">
        <v>228</v>
      </c>
      <c r="C15" s="279"/>
      <c r="D15" s="292">
        <f>'Notes Incoming Resources'!H35</f>
        <v>645</v>
      </c>
      <c r="E15" s="292"/>
      <c r="F15" s="292">
        <f>'Notes Incoming Resources'!K35</f>
        <v>0</v>
      </c>
      <c r="G15" s="292"/>
      <c r="H15" s="292">
        <f>'Notes Incoming Resources'!M35</f>
        <v>0</v>
      </c>
      <c r="I15" s="292"/>
      <c r="J15" s="292">
        <f>'Notes Incoming Resources'!P35</f>
        <v>953</v>
      </c>
      <c r="K15" s="292"/>
      <c r="L15" s="292"/>
      <c r="M15" s="292"/>
      <c r="N15" s="291">
        <f>SUM(C15:M15)</f>
        <v>1598</v>
      </c>
      <c r="O15" s="292"/>
      <c r="P15" s="300">
        <v>1649</v>
      </c>
      <c r="Q15" s="74"/>
    </row>
    <row r="16" spans="1:17" ht="12.75">
      <c r="A16" s="293"/>
      <c r="B16" s="302"/>
      <c r="C16" s="279"/>
      <c r="D16" s="278"/>
      <c r="E16" s="292"/>
      <c r="F16" s="278"/>
      <c r="G16" s="292"/>
      <c r="H16" s="278"/>
      <c r="I16" s="292"/>
      <c r="J16" s="278"/>
      <c r="K16" s="292"/>
      <c r="L16" s="292"/>
      <c r="M16" s="292"/>
      <c r="N16" s="303"/>
      <c r="O16" s="292"/>
      <c r="P16" s="304"/>
      <c r="Q16" s="74"/>
    </row>
    <row r="17" spans="1:17" ht="12.75">
      <c r="A17" s="293" t="s">
        <v>152</v>
      </c>
      <c r="B17" s="284" t="s">
        <v>229</v>
      </c>
      <c r="C17" s="279"/>
      <c r="D17" s="300">
        <f>'Notes Incoming Resources'!H43</f>
        <v>31577</v>
      </c>
      <c r="E17" s="292"/>
      <c r="F17" s="300">
        <f>'Notes Incoming Resources'!K43</f>
        <v>0</v>
      </c>
      <c r="G17" s="292"/>
      <c r="H17" s="300">
        <f>'Notes Incoming Resources'!M43</f>
        <v>0</v>
      </c>
      <c r="I17" s="292"/>
      <c r="J17" s="300">
        <f>'Notes Incoming Resources'!P43</f>
        <v>0</v>
      </c>
      <c r="K17" s="292"/>
      <c r="L17" s="292"/>
      <c r="M17" s="292"/>
      <c r="N17" s="291">
        <f>SUM(C17:M17)</f>
        <v>31577</v>
      </c>
      <c r="O17" s="292"/>
      <c r="P17" s="300">
        <v>18465</v>
      </c>
      <c r="Q17" s="74"/>
    </row>
    <row r="18" spans="1:17" ht="12.75">
      <c r="A18" s="293"/>
      <c r="B18" s="293"/>
      <c r="C18" s="279"/>
      <c r="D18" s="292"/>
      <c r="E18" s="292"/>
      <c r="F18" s="292"/>
      <c r="G18" s="292"/>
      <c r="H18" s="292"/>
      <c r="I18" s="292"/>
      <c r="J18" s="292"/>
      <c r="K18" s="292"/>
      <c r="L18" s="292"/>
      <c r="M18" s="292"/>
      <c r="N18" s="291"/>
      <c r="O18" s="292"/>
      <c r="P18" s="300"/>
      <c r="Q18" s="74"/>
    </row>
    <row r="19" spans="1:17" ht="12.75">
      <c r="A19" s="305"/>
      <c r="B19" s="281"/>
      <c r="C19" s="279"/>
      <c r="D19" s="292"/>
      <c r="E19" s="292"/>
      <c r="F19" s="292"/>
      <c r="G19" s="292"/>
      <c r="H19" s="292"/>
      <c r="I19" s="292"/>
      <c r="J19" s="292"/>
      <c r="K19" s="292"/>
      <c r="L19" s="292"/>
      <c r="M19" s="292"/>
      <c r="N19" s="291"/>
      <c r="O19" s="292"/>
      <c r="P19" s="300"/>
      <c r="Q19" s="74"/>
    </row>
    <row r="20" spans="1:17" ht="3" customHeight="1">
      <c r="A20" s="305"/>
      <c r="B20" s="281"/>
      <c r="C20" s="279"/>
      <c r="D20" s="292"/>
      <c r="E20" s="292"/>
      <c r="F20" s="292"/>
      <c r="G20" s="292"/>
      <c r="H20" s="292"/>
      <c r="I20" s="292"/>
      <c r="J20" s="292"/>
      <c r="K20" s="292"/>
      <c r="L20" s="292"/>
      <c r="M20" s="292"/>
      <c r="N20" s="291"/>
      <c r="O20" s="292"/>
      <c r="P20" s="300"/>
      <c r="Q20" s="74"/>
    </row>
    <row r="21" spans="1:17" ht="12.75">
      <c r="A21" s="283" t="s">
        <v>62</v>
      </c>
      <c r="B21" s="279"/>
      <c r="C21" s="279"/>
      <c r="D21" s="306">
        <f>SUM(D10:D20)</f>
        <v>269373</v>
      </c>
      <c r="E21" s="307"/>
      <c r="F21" s="306">
        <f>SUM(F10:F20)</f>
        <v>0</v>
      </c>
      <c r="G21" s="307"/>
      <c r="H21" s="306">
        <f>SUM(H10:H20)</f>
        <v>13961</v>
      </c>
      <c r="I21" s="307"/>
      <c r="J21" s="306">
        <f>SUM(J10:J20)</f>
        <v>1853</v>
      </c>
      <c r="K21" s="307"/>
      <c r="L21" s="307"/>
      <c r="M21" s="307"/>
      <c r="N21" s="308">
        <f>IF(SUM(C21:M21)=SUM(N10:N20),SUM(C21:M21),"Whoops!!")</f>
        <v>285187</v>
      </c>
      <c r="O21" s="307"/>
      <c r="P21" s="309">
        <f>SUM(P11:P20)</f>
        <v>239189</v>
      </c>
      <c r="Q21" s="74"/>
    </row>
    <row r="22" spans="1:17" ht="12.75">
      <c r="A22" s="279"/>
      <c r="B22" s="279"/>
      <c r="C22" s="279"/>
      <c r="D22" s="292"/>
      <c r="E22" s="292"/>
      <c r="F22" s="292"/>
      <c r="G22" s="292"/>
      <c r="H22" s="292"/>
      <c r="I22" s="292"/>
      <c r="J22" s="292"/>
      <c r="K22" s="292"/>
      <c r="L22" s="292"/>
      <c r="M22" s="292"/>
      <c r="N22" s="291"/>
      <c r="O22" s="292"/>
      <c r="P22" s="300"/>
      <c r="Q22" s="74"/>
    </row>
    <row r="23" spans="1:17" ht="12.75">
      <c r="A23" s="279"/>
      <c r="B23" s="279"/>
      <c r="C23" s="279"/>
      <c r="D23" s="292"/>
      <c r="E23" s="292"/>
      <c r="F23" s="292"/>
      <c r="G23" s="292"/>
      <c r="H23" s="292"/>
      <c r="I23" s="292"/>
      <c r="J23" s="292"/>
      <c r="K23" s="292"/>
      <c r="L23" s="292"/>
      <c r="M23" s="292"/>
      <c r="N23" s="291"/>
      <c r="O23" s="292"/>
      <c r="P23" s="300"/>
      <c r="Q23" s="74"/>
    </row>
    <row r="24" spans="1:17" ht="12.75">
      <c r="A24" s="283" t="s">
        <v>63</v>
      </c>
      <c r="B24" s="279"/>
      <c r="C24" s="279"/>
      <c r="D24" s="292"/>
      <c r="E24" s="292"/>
      <c r="F24" s="292"/>
      <c r="G24" s="292"/>
      <c r="H24" s="292"/>
      <c r="I24" s="292"/>
      <c r="J24" s="292"/>
      <c r="K24" s="292"/>
      <c r="L24" s="292"/>
      <c r="M24" s="292"/>
      <c r="N24" s="291"/>
      <c r="O24" s="292"/>
      <c r="P24" s="300"/>
      <c r="Q24" s="74"/>
    </row>
    <row r="25" spans="1:17" ht="12.75">
      <c r="A25" s="293" t="str">
        <f>'Notes Resources Expended '!C13</f>
        <v>Church Activities</v>
      </c>
      <c r="B25" s="284" t="str">
        <f>'Notes Resources Expended '!B13</f>
        <v>3(a)</v>
      </c>
      <c r="C25" s="279"/>
      <c r="D25" s="292">
        <f>'Notes Resources Expended '!G38</f>
        <v>245785.99</v>
      </c>
      <c r="E25" s="292"/>
      <c r="F25" s="292">
        <f>'Notes Resources Expended '!K38</f>
        <v>0</v>
      </c>
      <c r="G25" s="292"/>
      <c r="H25" s="292">
        <v>0</v>
      </c>
      <c r="I25" s="292"/>
      <c r="J25" s="292">
        <f>'Notes Resources Expended '!P38</f>
        <v>3500</v>
      </c>
      <c r="K25" s="292"/>
      <c r="L25" s="292"/>
      <c r="M25" s="292"/>
      <c r="N25" s="291">
        <f>SUM(C25:M25)</f>
        <v>249285.99</v>
      </c>
      <c r="O25" s="292"/>
      <c r="P25" s="300">
        <v>251676</v>
      </c>
      <c r="Q25" s="74"/>
    </row>
    <row r="26" spans="1:17" ht="12.75">
      <c r="A26" s="310"/>
      <c r="B26" s="293"/>
      <c r="C26" s="279"/>
      <c r="D26" s="292"/>
      <c r="E26" s="292"/>
      <c r="F26" s="292"/>
      <c r="G26" s="292"/>
      <c r="H26" s="292"/>
      <c r="I26" s="292"/>
      <c r="J26" s="292"/>
      <c r="K26" s="292"/>
      <c r="L26" s="292"/>
      <c r="M26" s="292"/>
      <c r="N26" s="291"/>
      <c r="O26" s="292"/>
      <c r="P26" s="300"/>
      <c r="Q26" s="74"/>
    </row>
    <row r="27" spans="1:17" ht="12.75">
      <c r="A27" s="293" t="s">
        <v>142</v>
      </c>
      <c r="B27" s="284" t="s">
        <v>79</v>
      </c>
      <c r="C27" s="279"/>
      <c r="D27" s="292">
        <f>'Notes Resources Expended '!G45</f>
        <v>11224.42</v>
      </c>
      <c r="E27" s="292"/>
      <c r="F27" s="292">
        <f>'Notes Resources Expended '!K45</f>
        <v>0</v>
      </c>
      <c r="G27" s="292"/>
      <c r="H27" s="292">
        <f>'Notes Resources Expended '!M45</f>
        <v>0</v>
      </c>
      <c r="I27" s="292"/>
      <c r="J27" s="292">
        <f>'Notes Resources Expended '!P45</f>
        <v>0</v>
      </c>
      <c r="K27" s="292"/>
      <c r="L27" s="292"/>
      <c r="M27" s="292"/>
      <c r="N27" s="291">
        <f>SUM(C27:M27)</f>
        <v>11224.42</v>
      </c>
      <c r="O27" s="292"/>
      <c r="P27" s="300">
        <v>30634</v>
      </c>
      <c r="Q27" s="74"/>
    </row>
    <row r="28" spans="1:17" ht="12.75">
      <c r="A28" s="293"/>
      <c r="B28" s="293"/>
      <c r="C28" s="279"/>
      <c r="D28" s="292"/>
      <c r="E28" s="292"/>
      <c r="F28" s="292"/>
      <c r="G28" s="292"/>
      <c r="H28" s="292"/>
      <c r="I28" s="292"/>
      <c r="J28" s="292"/>
      <c r="K28" s="292"/>
      <c r="L28" s="292"/>
      <c r="M28" s="292"/>
      <c r="N28" s="291"/>
      <c r="O28" s="292"/>
      <c r="P28" s="300"/>
      <c r="Q28" s="74"/>
    </row>
    <row r="29" spans="1:17" ht="12.75">
      <c r="A29" s="293"/>
      <c r="B29" s="284"/>
      <c r="C29" s="279"/>
      <c r="D29" s="292"/>
      <c r="E29" s="292"/>
      <c r="F29" s="292"/>
      <c r="G29" s="292"/>
      <c r="H29" s="292"/>
      <c r="I29" s="292"/>
      <c r="J29" s="292"/>
      <c r="K29" s="292"/>
      <c r="L29" s="292"/>
      <c r="M29" s="292"/>
      <c r="N29" s="291"/>
      <c r="O29" s="292"/>
      <c r="P29" s="300"/>
      <c r="Q29" s="74"/>
    </row>
    <row r="30" spans="1:17" ht="4.5" customHeight="1">
      <c r="A30" s="279"/>
      <c r="B30" s="279"/>
      <c r="C30" s="279"/>
      <c r="D30" s="292"/>
      <c r="E30" s="292"/>
      <c r="F30" s="292"/>
      <c r="G30" s="292"/>
      <c r="H30" s="292"/>
      <c r="I30" s="292"/>
      <c r="J30" s="292"/>
      <c r="K30" s="292"/>
      <c r="L30" s="292"/>
      <c r="M30" s="292"/>
      <c r="N30" s="291"/>
      <c r="O30" s="292"/>
      <c r="P30" s="300"/>
      <c r="Q30" s="74"/>
    </row>
    <row r="31" spans="1:17" ht="12.75">
      <c r="A31" s="283" t="s">
        <v>101</v>
      </c>
      <c r="B31" s="279"/>
      <c r="C31" s="279"/>
      <c r="D31" s="306">
        <f>SUM(D24:D30)</f>
        <v>257010.41</v>
      </c>
      <c r="E31" s="307"/>
      <c r="F31" s="306">
        <f>SUM(F24:F30)</f>
        <v>0</v>
      </c>
      <c r="G31" s="307"/>
      <c r="H31" s="306">
        <f>SUM(H24:H30)</f>
        <v>0</v>
      </c>
      <c r="I31" s="307"/>
      <c r="J31" s="306">
        <f>SUM(J24:J30)</f>
        <v>3500</v>
      </c>
      <c r="K31" s="307"/>
      <c r="L31" s="307"/>
      <c r="M31" s="307"/>
      <c r="N31" s="308">
        <f>IF(SUM(C31:M31)=SUM(N24:N30),SUM(C31:M31),"Whoops!!")</f>
        <v>260510.41</v>
      </c>
      <c r="O31" s="307"/>
      <c r="P31" s="309">
        <f>SUM(P24:P30)</f>
        <v>282310</v>
      </c>
      <c r="Q31" s="74"/>
    </row>
    <row r="32" spans="1:17" ht="12.75">
      <c r="A32" s="283"/>
      <c r="B32" s="279"/>
      <c r="C32" s="279"/>
      <c r="D32" s="307"/>
      <c r="E32" s="307"/>
      <c r="F32" s="307"/>
      <c r="G32" s="307"/>
      <c r="H32" s="307"/>
      <c r="I32" s="307"/>
      <c r="J32" s="307"/>
      <c r="K32" s="307"/>
      <c r="L32" s="307"/>
      <c r="M32" s="307"/>
      <c r="N32" s="311"/>
      <c r="O32" s="307"/>
      <c r="P32" s="312"/>
      <c r="Q32" s="74"/>
    </row>
    <row r="33" spans="1:17" ht="12.75">
      <c r="A33" s="294" t="s">
        <v>103</v>
      </c>
      <c r="B33" s="279"/>
      <c r="C33" s="279"/>
      <c r="D33" s="307"/>
      <c r="E33" s="307"/>
      <c r="F33" s="307"/>
      <c r="G33" s="307"/>
      <c r="H33" s="307"/>
      <c r="I33" s="307"/>
      <c r="J33" s="307"/>
      <c r="K33" s="307"/>
      <c r="L33" s="307"/>
      <c r="M33" s="307"/>
      <c r="N33" s="311"/>
      <c r="O33" s="307"/>
      <c r="P33" s="312"/>
      <c r="Q33" s="74"/>
    </row>
    <row r="34" spans="1:17" ht="12.75">
      <c r="A34" s="294" t="s">
        <v>153</v>
      </c>
      <c r="B34" s="279"/>
      <c r="C34" s="279"/>
      <c r="D34" s="313"/>
      <c r="E34" s="313"/>
      <c r="F34" s="313"/>
      <c r="G34" s="313"/>
      <c r="H34" s="313"/>
      <c r="I34" s="313"/>
      <c r="J34" s="313"/>
      <c r="K34" s="313"/>
      <c r="L34" s="313"/>
      <c r="M34" s="313"/>
      <c r="N34" s="314"/>
      <c r="O34" s="292"/>
      <c r="P34" s="300"/>
      <c r="Q34" s="74"/>
    </row>
    <row r="35" spans="1:17" ht="12.75">
      <c r="A35" s="294" t="s">
        <v>154</v>
      </c>
      <c r="B35" s="315"/>
      <c r="C35" s="279"/>
      <c r="D35" s="313">
        <f>D21-D31</f>
        <v>12362.589999999997</v>
      </c>
      <c r="E35" s="313"/>
      <c r="F35" s="313">
        <f>F21-F31</f>
        <v>0</v>
      </c>
      <c r="G35" s="313"/>
      <c r="H35" s="313">
        <f>H21-H31</f>
        <v>13961</v>
      </c>
      <c r="I35" s="313"/>
      <c r="J35" s="313">
        <f>J21-J31</f>
        <v>-1647</v>
      </c>
      <c r="K35" s="313"/>
      <c r="L35" s="313"/>
      <c r="M35" s="313"/>
      <c r="N35" s="316">
        <f>N21-N31</f>
        <v>24676.589999999997</v>
      </c>
      <c r="O35" s="313"/>
      <c r="P35" s="317">
        <f>P21-P31</f>
        <v>-43121</v>
      </c>
      <c r="Q35" s="74"/>
    </row>
    <row r="36" spans="1:17" ht="12.75">
      <c r="A36" s="278"/>
      <c r="B36" s="315"/>
      <c r="C36" s="279"/>
      <c r="D36" s="313"/>
      <c r="E36" s="313"/>
      <c r="F36" s="313"/>
      <c r="G36" s="313"/>
      <c r="H36" s="313"/>
      <c r="I36" s="313"/>
      <c r="J36" s="313"/>
      <c r="K36" s="313"/>
      <c r="L36" s="313"/>
      <c r="M36" s="313"/>
      <c r="N36" s="316"/>
      <c r="O36" s="313"/>
      <c r="P36" s="317"/>
      <c r="Q36" s="74"/>
    </row>
    <row r="37" spans="1:17" ht="12.75">
      <c r="A37" s="299" t="s">
        <v>155</v>
      </c>
      <c r="B37" s="315"/>
      <c r="C37" s="279"/>
      <c r="D37" s="313"/>
      <c r="E37" s="313"/>
      <c r="F37" s="313"/>
      <c r="G37" s="313"/>
      <c r="H37" s="313"/>
      <c r="I37" s="313"/>
      <c r="J37" s="313"/>
      <c r="K37" s="313"/>
      <c r="L37" s="313"/>
      <c r="M37" s="313"/>
      <c r="N37" s="316"/>
      <c r="O37" s="313"/>
      <c r="P37" s="317"/>
      <c r="Q37" s="74"/>
    </row>
    <row r="38" spans="1:17" ht="12.75">
      <c r="A38" s="299" t="s">
        <v>156</v>
      </c>
      <c r="B38" s="281" t="s">
        <v>92</v>
      </c>
      <c r="C38" s="279"/>
      <c r="D38" s="313">
        <v>0</v>
      </c>
      <c r="E38" s="313"/>
      <c r="F38" s="313">
        <v>0</v>
      </c>
      <c r="G38" s="313"/>
      <c r="H38" s="313">
        <v>0</v>
      </c>
      <c r="I38" s="313"/>
      <c r="J38" s="313">
        <v>0</v>
      </c>
      <c r="K38" s="313"/>
      <c r="L38" s="313"/>
      <c r="M38" s="313"/>
      <c r="N38" s="318">
        <f>SUM(C38:M38)</f>
        <v>0</v>
      </c>
      <c r="O38" s="313"/>
      <c r="P38" s="317">
        <v>0</v>
      </c>
      <c r="Q38" s="74"/>
    </row>
    <row r="39" spans="1:17" ht="12.75">
      <c r="A39" s="299" t="s">
        <v>157</v>
      </c>
      <c r="B39" s="281" t="s">
        <v>92</v>
      </c>
      <c r="C39" s="279"/>
      <c r="D39" s="313">
        <v>-608</v>
      </c>
      <c r="E39" s="313"/>
      <c r="F39" s="313">
        <v>0</v>
      </c>
      <c r="G39" s="313"/>
      <c r="H39" s="313">
        <v>0</v>
      </c>
      <c r="I39" s="313"/>
      <c r="J39" s="313">
        <v>2542.14</v>
      </c>
      <c r="K39" s="313"/>
      <c r="L39" s="313"/>
      <c r="M39" s="313"/>
      <c r="N39" s="318">
        <f>SUM(C39:M39)</f>
        <v>1934.1399999999999</v>
      </c>
      <c r="O39" s="313"/>
      <c r="P39" s="317">
        <v>2151</v>
      </c>
      <c r="Q39" s="74"/>
    </row>
    <row r="40" spans="1:17" ht="12.75">
      <c r="A40" s="299"/>
      <c r="B40" s="281"/>
      <c r="C40" s="279"/>
      <c r="D40" s="313"/>
      <c r="E40" s="313"/>
      <c r="F40" s="313"/>
      <c r="G40" s="313"/>
      <c r="H40" s="313"/>
      <c r="I40" s="313"/>
      <c r="J40" s="313"/>
      <c r="K40" s="313"/>
      <c r="L40" s="313"/>
      <c r="M40" s="313"/>
      <c r="N40" s="316"/>
      <c r="O40" s="313"/>
      <c r="P40" s="317"/>
      <c r="Q40" s="74"/>
    </row>
    <row r="41" spans="1:17" ht="12.75">
      <c r="A41" s="299" t="s">
        <v>158</v>
      </c>
      <c r="B41" s="315"/>
      <c r="C41" s="279"/>
      <c r="D41" s="313">
        <v>0</v>
      </c>
      <c r="E41" s="313"/>
      <c r="F41" s="313">
        <v>0</v>
      </c>
      <c r="G41" s="313"/>
      <c r="H41" s="313"/>
      <c r="I41" s="313"/>
      <c r="J41" s="313"/>
      <c r="K41" s="313"/>
      <c r="L41" s="313"/>
      <c r="M41" s="313"/>
      <c r="N41" s="318">
        <f>SUM(C41:M41)</f>
        <v>0</v>
      </c>
      <c r="O41" s="313"/>
      <c r="P41" s="317">
        <v>0</v>
      </c>
      <c r="Q41" s="74"/>
    </row>
    <row r="42" spans="1:17" ht="12.75">
      <c r="A42" s="299"/>
      <c r="B42" s="315"/>
      <c r="C42" s="279"/>
      <c r="D42" s="327"/>
      <c r="E42" s="313"/>
      <c r="F42" s="327"/>
      <c r="G42" s="313"/>
      <c r="H42" s="327"/>
      <c r="I42" s="313"/>
      <c r="J42" s="327"/>
      <c r="K42" s="313"/>
      <c r="L42" s="313"/>
      <c r="M42" s="313"/>
      <c r="N42" s="340"/>
      <c r="O42" s="313"/>
      <c r="P42" s="329"/>
      <c r="Q42" s="74"/>
    </row>
    <row r="43" spans="1:17" ht="4.5" customHeight="1">
      <c r="A43" s="319"/>
      <c r="B43" s="279"/>
      <c r="C43" s="279"/>
      <c r="D43" s="313"/>
      <c r="E43" s="313"/>
      <c r="F43" s="313"/>
      <c r="G43" s="313"/>
      <c r="H43" s="313"/>
      <c r="I43" s="313"/>
      <c r="J43" s="313"/>
      <c r="K43" s="313"/>
      <c r="L43" s="313"/>
      <c r="M43" s="313"/>
      <c r="N43" s="314"/>
      <c r="O43" s="313"/>
      <c r="P43" s="317"/>
      <c r="Q43" s="74"/>
    </row>
    <row r="44" spans="1:17" ht="12.75">
      <c r="A44" s="283" t="s">
        <v>64</v>
      </c>
      <c r="B44" s="279"/>
      <c r="C44" s="279"/>
      <c r="D44" s="313">
        <f>SUM(D33:D43)</f>
        <v>11754.589999999997</v>
      </c>
      <c r="E44" s="313"/>
      <c r="F44" s="313">
        <f>SUM(F33:F43)</f>
        <v>0</v>
      </c>
      <c r="G44" s="313"/>
      <c r="H44" s="313">
        <f>SUM(H33:H43)</f>
        <v>13961</v>
      </c>
      <c r="I44" s="313"/>
      <c r="J44" s="313">
        <f>SUM(J33:J43)</f>
        <v>895.1399999999999</v>
      </c>
      <c r="K44" s="313"/>
      <c r="L44" s="313"/>
      <c r="M44" s="313"/>
      <c r="N44" s="320">
        <f>N35+N38+N39</f>
        <v>26610.729999999996</v>
      </c>
      <c r="O44" s="313"/>
      <c r="P44" s="313">
        <f>SUM(P33:P43)</f>
        <v>-40970</v>
      </c>
      <c r="Q44" s="74"/>
    </row>
    <row r="45" spans="1:17" ht="12.75">
      <c r="A45" s="279"/>
      <c r="B45" s="279"/>
      <c r="C45" s="279"/>
      <c r="D45" s="313"/>
      <c r="E45" s="313"/>
      <c r="F45" s="313"/>
      <c r="G45" s="313"/>
      <c r="H45" s="313"/>
      <c r="I45" s="313"/>
      <c r="J45" s="313"/>
      <c r="K45" s="313"/>
      <c r="L45" s="313"/>
      <c r="M45" s="313"/>
      <c r="N45" s="318"/>
      <c r="O45" s="313"/>
      <c r="P45" s="317"/>
      <c r="Q45" s="74"/>
    </row>
    <row r="46" spans="1:17" ht="12.75">
      <c r="A46" s="293" t="str">
        <f>CONCATENATE("Balances b/fwd at 1st January ",'Parish Details'!$I$12)</f>
        <v>Balances b/fwd at 1st January 2013</v>
      </c>
      <c r="B46" s="279"/>
      <c r="C46" s="279"/>
      <c r="D46" s="325">
        <v>948863</v>
      </c>
      <c r="E46" s="325"/>
      <c r="F46" s="325">
        <v>10000</v>
      </c>
      <c r="G46" s="325"/>
      <c r="H46" s="325">
        <v>0</v>
      </c>
      <c r="I46" s="325"/>
      <c r="J46" s="313">
        <v>30433</v>
      </c>
      <c r="K46" s="326"/>
      <c r="L46" s="326"/>
      <c r="M46" s="326"/>
      <c r="N46" s="316">
        <f>P48</f>
        <v>989296</v>
      </c>
      <c r="O46" s="325"/>
      <c r="P46" s="317">
        <v>1030266</v>
      </c>
      <c r="Q46" s="74"/>
    </row>
    <row r="47" spans="1:17" ht="12.75">
      <c r="A47" s="293"/>
      <c r="B47" s="279"/>
      <c r="C47" s="279"/>
      <c r="D47" s="327"/>
      <c r="E47" s="325"/>
      <c r="F47" s="325"/>
      <c r="G47" s="325"/>
      <c r="H47" s="327"/>
      <c r="I47" s="325"/>
      <c r="J47" s="327"/>
      <c r="K47" s="325"/>
      <c r="L47" s="325"/>
      <c r="M47" s="325"/>
      <c r="N47" s="328"/>
      <c r="O47" s="325"/>
      <c r="P47" s="329"/>
      <c r="Q47" s="74"/>
    </row>
    <row r="48" spans="1:17" ht="13.5" thickBot="1">
      <c r="A48" s="293" t="str">
        <f>CONCATENATE("Balances c/fwd at 31st December ",'Parish Details'!$I$12)</f>
        <v>Balances c/fwd at 31st December 2013</v>
      </c>
      <c r="B48" s="279"/>
      <c r="C48" s="279"/>
      <c r="D48" s="330">
        <f>D44+D46</f>
        <v>960617.59</v>
      </c>
      <c r="E48" s="331"/>
      <c r="F48" s="332">
        <f>F44+F46</f>
        <v>10000</v>
      </c>
      <c r="G48" s="331"/>
      <c r="H48" s="330">
        <f>H44+H46</f>
        <v>13961</v>
      </c>
      <c r="I48" s="331"/>
      <c r="J48" s="330">
        <f>J44+J46</f>
        <v>31328.14</v>
      </c>
      <c r="K48" s="331"/>
      <c r="L48" s="331"/>
      <c r="M48" s="331"/>
      <c r="N48" s="333">
        <f>N44+N46</f>
        <v>1015906.73</v>
      </c>
      <c r="O48" s="331"/>
      <c r="P48" s="334">
        <f>P44+P46</f>
        <v>989296</v>
      </c>
      <c r="Q48" s="74"/>
    </row>
    <row r="49" spans="1:17" ht="13.5" thickTop="1">
      <c r="A49" s="279"/>
      <c r="B49" s="279"/>
      <c r="C49" s="279"/>
      <c r="D49" s="313"/>
      <c r="E49" s="313"/>
      <c r="F49" s="313"/>
      <c r="G49" s="313"/>
      <c r="H49" s="313"/>
      <c r="I49" s="313"/>
      <c r="J49" s="313"/>
      <c r="K49" s="313"/>
      <c r="L49" s="313"/>
      <c r="M49" s="313"/>
      <c r="N49" s="318"/>
      <c r="O49" s="313"/>
      <c r="P49" s="317"/>
      <c r="Q49" s="74"/>
    </row>
    <row r="50" spans="1:17" ht="12.75">
      <c r="A50" s="278"/>
      <c r="B50" s="278"/>
      <c r="C50" s="278"/>
      <c r="D50" s="335"/>
      <c r="E50" s="335"/>
      <c r="F50" s="335"/>
      <c r="G50" s="335"/>
      <c r="H50" s="335"/>
      <c r="I50" s="335"/>
      <c r="J50" s="335"/>
      <c r="K50" s="335"/>
      <c r="L50" s="335"/>
      <c r="M50" s="335"/>
      <c r="N50" s="336"/>
      <c r="O50" s="335"/>
      <c r="P50" s="337"/>
      <c r="Q50" s="74"/>
    </row>
    <row r="51" spans="1:17" ht="12.75">
      <c r="A51" s="338" t="s">
        <v>349</v>
      </c>
      <c r="B51" s="278"/>
      <c r="C51" s="278"/>
      <c r="D51" s="335"/>
      <c r="E51" s="335"/>
      <c r="F51" s="335"/>
      <c r="G51" s="335"/>
      <c r="H51" s="335"/>
      <c r="I51" s="335"/>
      <c r="J51" s="339"/>
      <c r="K51" s="335"/>
      <c r="L51" s="335"/>
      <c r="M51" s="335"/>
      <c r="N51" s="336"/>
      <c r="O51" s="335"/>
      <c r="P51" s="337"/>
      <c r="Q51" s="74"/>
    </row>
    <row r="52" spans="4:17" ht="12.75">
      <c r="D52" s="4"/>
      <c r="E52" s="4"/>
      <c r="F52" s="135"/>
      <c r="G52" s="4"/>
      <c r="H52" s="4"/>
      <c r="I52" s="4"/>
      <c r="J52" s="4"/>
      <c r="K52" s="4"/>
      <c r="L52" s="4"/>
      <c r="M52" s="4"/>
      <c r="N52" s="75"/>
      <c r="O52" s="4"/>
      <c r="P52" s="76"/>
      <c r="Q52" s="74"/>
    </row>
    <row r="53" spans="4:17" ht="12.75">
      <c r="D53" s="4"/>
      <c r="E53" s="4"/>
      <c r="F53" s="135"/>
      <c r="G53" s="4"/>
      <c r="H53" s="4"/>
      <c r="I53" s="4"/>
      <c r="J53" s="4"/>
      <c r="K53" s="4"/>
      <c r="L53" s="4"/>
      <c r="M53" s="4"/>
      <c r="N53" s="75"/>
      <c r="O53" s="4"/>
      <c r="P53" s="76"/>
      <c r="Q53" s="74"/>
    </row>
    <row r="54" spans="4:16" ht="12.75">
      <c r="D54" s="4"/>
      <c r="E54" s="4"/>
      <c r="F54" s="135"/>
      <c r="G54" s="4"/>
      <c r="H54" s="4"/>
      <c r="I54" s="4"/>
      <c r="J54" s="4"/>
      <c r="K54" s="4"/>
      <c r="L54" s="4"/>
      <c r="M54" s="4"/>
      <c r="N54" s="75"/>
      <c r="O54" s="4"/>
      <c r="P54" s="76"/>
    </row>
    <row r="55" spans="4:16" ht="12.75">
      <c r="D55" s="4"/>
      <c r="E55" s="4"/>
      <c r="F55" s="135"/>
      <c r="G55" s="4"/>
      <c r="H55" s="4"/>
      <c r="I55" s="4"/>
      <c r="J55" s="4"/>
      <c r="K55" s="4"/>
      <c r="L55" s="4"/>
      <c r="M55" s="4"/>
      <c r="N55" s="75"/>
      <c r="O55" s="4"/>
      <c r="P55" s="76"/>
    </row>
    <row r="56" spans="4:16" ht="12.75">
      <c r="D56" s="4"/>
      <c r="E56" s="4"/>
      <c r="F56" s="4"/>
      <c r="G56" s="4"/>
      <c r="H56" s="4"/>
      <c r="I56" s="4"/>
      <c r="J56" s="4"/>
      <c r="K56" s="4"/>
      <c r="L56" s="4"/>
      <c r="M56" s="4"/>
      <c r="N56" s="75"/>
      <c r="O56" s="4"/>
      <c r="P56" s="76"/>
    </row>
    <row r="57" spans="4:16" ht="12.75">
      <c r="D57" s="4"/>
      <c r="E57" s="4"/>
      <c r="F57" s="4"/>
      <c r="G57" s="4"/>
      <c r="H57" s="4"/>
      <c r="I57" s="4"/>
      <c r="J57" s="4"/>
      <c r="K57" s="4"/>
      <c r="L57" s="4"/>
      <c r="M57" s="4"/>
      <c r="N57" s="75"/>
      <c r="O57" s="4"/>
      <c r="P57" s="76"/>
    </row>
    <row r="58" spans="4:16" ht="12.75">
      <c r="D58" s="4"/>
      <c r="E58" s="4"/>
      <c r="F58" s="4"/>
      <c r="G58" s="4"/>
      <c r="H58" s="4"/>
      <c r="I58" s="4"/>
      <c r="J58" s="4"/>
      <c r="K58" s="4"/>
      <c r="L58" s="4"/>
      <c r="M58" s="4"/>
      <c r="N58" s="75"/>
      <c r="O58" s="4"/>
      <c r="P58" s="76"/>
    </row>
    <row r="59" spans="4:16" ht="12.75">
      <c r="D59" s="4"/>
      <c r="E59" s="4"/>
      <c r="F59" s="4"/>
      <c r="G59" s="4"/>
      <c r="H59" s="4"/>
      <c r="I59" s="4"/>
      <c r="J59" s="4"/>
      <c r="K59" s="4"/>
      <c r="L59" s="4"/>
      <c r="M59" s="4"/>
      <c r="N59" s="75"/>
      <c r="O59" s="4"/>
      <c r="P59" s="76"/>
    </row>
    <row r="60" spans="4:16" ht="12.75">
      <c r="D60" s="4"/>
      <c r="E60" s="4"/>
      <c r="F60" s="4"/>
      <c r="G60" s="4"/>
      <c r="H60" s="4"/>
      <c r="I60" s="4"/>
      <c r="J60" s="4"/>
      <c r="K60" s="4"/>
      <c r="L60" s="4"/>
      <c r="M60" s="4"/>
      <c r="N60" s="75"/>
      <c r="O60" s="4"/>
      <c r="P60" s="76"/>
    </row>
    <row r="61" spans="4:16" ht="12.75">
      <c r="D61" s="4"/>
      <c r="E61" s="4"/>
      <c r="F61" s="4"/>
      <c r="G61" s="4"/>
      <c r="H61" s="4"/>
      <c r="I61" s="4"/>
      <c r="J61" s="4"/>
      <c r="K61" s="4"/>
      <c r="L61" s="4"/>
      <c r="M61" s="4"/>
      <c r="N61" s="75"/>
      <c r="O61" s="4"/>
      <c r="P61" s="76"/>
    </row>
    <row r="62" spans="4:16" ht="12.75">
      <c r="D62" s="4"/>
      <c r="E62" s="4"/>
      <c r="F62" s="4"/>
      <c r="G62" s="4"/>
      <c r="H62" s="4"/>
      <c r="I62" s="4"/>
      <c r="J62" s="4"/>
      <c r="K62" s="4"/>
      <c r="L62" s="4"/>
      <c r="M62" s="4"/>
      <c r="N62" s="75"/>
      <c r="O62" s="4"/>
      <c r="P62" s="76"/>
    </row>
    <row r="63" spans="4:16" ht="12.75">
      <c r="D63" s="4"/>
      <c r="E63" s="4"/>
      <c r="F63" s="4"/>
      <c r="G63" s="4"/>
      <c r="H63" s="4"/>
      <c r="I63" s="4"/>
      <c r="J63" s="4"/>
      <c r="K63" s="4"/>
      <c r="L63" s="4"/>
      <c r="M63" s="4"/>
      <c r="N63" s="75"/>
      <c r="O63" s="4"/>
      <c r="P63" s="76"/>
    </row>
    <row r="64" spans="4:16" ht="12.75">
      <c r="D64" s="4"/>
      <c r="E64" s="4"/>
      <c r="F64" s="4"/>
      <c r="G64" s="4"/>
      <c r="H64" s="4"/>
      <c r="I64" s="4"/>
      <c r="J64" s="4"/>
      <c r="K64" s="4"/>
      <c r="L64" s="4"/>
      <c r="M64" s="4"/>
      <c r="N64" s="75"/>
      <c r="O64" s="4"/>
      <c r="P64" s="76"/>
    </row>
    <row r="65" spans="4:16" ht="12.75">
      <c r="D65" s="4"/>
      <c r="E65" s="4"/>
      <c r="F65" s="4"/>
      <c r="G65" s="4"/>
      <c r="H65" s="4"/>
      <c r="I65" s="4"/>
      <c r="J65" s="4"/>
      <c r="K65" s="4"/>
      <c r="L65" s="4"/>
      <c r="M65" s="4"/>
      <c r="N65" s="75"/>
      <c r="O65" s="4"/>
      <c r="P65" s="76"/>
    </row>
    <row r="66" spans="4:16" ht="12.75">
      <c r="D66" s="4"/>
      <c r="E66" s="4"/>
      <c r="F66" s="4"/>
      <c r="G66" s="4"/>
      <c r="H66" s="4"/>
      <c r="I66" s="4"/>
      <c r="J66" s="4"/>
      <c r="K66" s="4"/>
      <c r="L66" s="4"/>
      <c r="M66" s="4"/>
      <c r="N66" s="75"/>
      <c r="O66" s="4"/>
      <c r="P66" s="76"/>
    </row>
    <row r="67" spans="4:16" ht="12.75">
      <c r="D67" s="4"/>
      <c r="E67" s="4"/>
      <c r="F67" s="4"/>
      <c r="G67" s="4"/>
      <c r="H67" s="4"/>
      <c r="I67" s="4"/>
      <c r="J67" s="4"/>
      <c r="K67" s="4"/>
      <c r="L67" s="4"/>
      <c r="M67" s="4"/>
      <c r="N67" s="75"/>
      <c r="O67" s="4"/>
      <c r="P67" s="76"/>
    </row>
    <row r="68" spans="4:16" ht="12.75">
      <c r="D68" s="4"/>
      <c r="E68" s="4"/>
      <c r="F68" s="4"/>
      <c r="G68" s="4"/>
      <c r="H68" s="4"/>
      <c r="I68" s="4"/>
      <c r="J68" s="4"/>
      <c r="K68" s="4"/>
      <c r="L68" s="4"/>
      <c r="M68" s="4"/>
      <c r="N68" s="75"/>
      <c r="O68" s="4"/>
      <c r="P68" s="76"/>
    </row>
    <row r="69" spans="4:16" ht="12.75">
      <c r="D69" s="4"/>
      <c r="E69" s="4"/>
      <c r="F69" s="4"/>
      <c r="G69" s="4"/>
      <c r="H69" s="4"/>
      <c r="I69" s="4"/>
      <c r="J69" s="4"/>
      <c r="K69" s="4"/>
      <c r="L69" s="4"/>
      <c r="M69" s="4"/>
      <c r="N69" s="75"/>
      <c r="O69" s="4"/>
      <c r="P69" s="76"/>
    </row>
    <row r="70" spans="4:16" ht="12.75">
      <c r="D70" s="4"/>
      <c r="E70" s="4"/>
      <c r="F70" s="4"/>
      <c r="G70" s="4"/>
      <c r="H70" s="4"/>
      <c r="I70" s="4"/>
      <c r="J70" s="4"/>
      <c r="K70" s="4"/>
      <c r="L70" s="4"/>
      <c r="M70" s="4"/>
      <c r="N70" s="75"/>
      <c r="O70" s="4"/>
      <c r="P70" s="76"/>
    </row>
    <row r="71" spans="4:16" ht="12.75">
      <c r="D71" s="4"/>
      <c r="E71" s="4"/>
      <c r="F71" s="4"/>
      <c r="G71" s="4"/>
      <c r="H71" s="4"/>
      <c r="I71" s="4"/>
      <c r="J71" s="4"/>
      <c r="K71" s="4"/>
      <c r="L71" s="4"/>
      <c r="M71" s="4"/>
      <c r="N71" s="75"/>
      <c r="O71" s="4"/>
      <c r="P71" s="76"/>
    </row>
    <row r="72" spans="4:16" ht="12.75">
      <c r="D72" s="4"/>
      <c r="E72" s="4"/>
      <c r="F72" s="4"/>
      <c r="G72" s="4"/>
      <c r="H72" s="4"/>
      <c r="I72" s="4"/>
      <c r="J72" s="4"/>
      <c r="K72" s="4"/>
      <c r="L72" s="4"/>
      <c r="M72" s="4"/>
      <c r="N72" s="75"/>
      <c r="O72" s="4"/>
      <c r="P72" s="76"/>
    </row>
    <row r="73" spans="4:16" ht="12.75">
      <c r="D73" s="4"/>
      <c r="E73" s="4"/>
      <c r="F73" s="4"/>
      <c r="G73" s="4"/>
      <c r="H73" s="4"/>
      <c r="I73" s="4"/>
      <c r="J73" s="4"/>
      <c r="K73" s="4"/>
      <c r="L73" s="4"/>
      <c r="M73" s="4"/>
      <c r="N73" s="75"/>
      <c r="O73" s="4"/>
      <c r="P73" s="76"/>
    </row>
    <row r="74" spans="4:16" ht="12.75">
      <c r="D74" s="4"/>
      <c r="E74" s="4"/>
      <c r="F74" s="4"/>
      <c r="G74" s="4"/>
      <c r="H74" s="4"/>
      <c r="I74" s="4"/>
      <c r="J74" s="4"/>
      <c r="K74" s="4"/>
      <c r="L74" s="4"/>
      <c r="M74" s="4"/>
      <c r="N74" s="75"/>
      <c r="O74" s="4"/>
      <c r="P74" s="76"/>
    </row>
    <row r="75" spans="4:16" ht="12.75">
      <c r="D75" s="4"/>
      <c r="E75" s="4"/>
      <c r="F75" s="4"/>
      <c r="G75" s="4"/>
      <c r="H75" s="4"/>
      <c r="I75" s="4"/>
      <c r="J75" s="4"/>
      <c r="K75" s="4"/>
      <c r="L75" s="4"/>
      <c r="M75" s="4"/>
      <c r="N75" s="75"/>
      <c r="O75" s="4"/>
      <c r="P75" s="76"/>
    </row>
    <row r="76" spans="4:16" ht="12.75">
      <c r="D76" s="4"/>
      <c r="E76" s="4"/>
      <c r="F76" s="4"/>
      <c r="G76" s="4"/>
      <c r="H76" s="4"/>
      <c r="I76" s="4"/>
      <c r="J76" s="4"/>
      <c r="K76" s="4"/>
      <c r="L76" s="4"/>
      <c r="M76" s="4"/>
      <c r="N76" s="75"/>
      <c r="O76" s="4"/>
      <c r="P76" s="76"/>
    </row>
    <row r="77" spans="4:16" ht="12.75">
      <c r="D77" s="4"/>
      <c r="E77" s="4"/>
      <c r="F77" s="4"/>
      <c r="G77" s="4"/>
      <c r="H77" s="4"/>
      <c r="I77" s="4"/>
      <c r="J77" s="4"/>
      <c r="K77" s="4"/>
      <c r="L77" s="4"/>
      <c r="M77" s="4"/>
      <c r="N77" s="75"/>
      <c r="O77" s="4"/>
      <c r="P77" s="76"/>
    </row>
    <row r="78" spans="4:16" ht="12.75">
      <c r="D78" s="4"/>
      <c r="E78" s="4"/>
      <c r="F78" s="4"/>
      <c r="G78" s="4"/>
      <c r="H78" s="4"/>
      <c r="I78" s="4"/>
      <c r="J78" s="4"/>
      <c r="K78" s="4"/>
      <c r="L78" s="4"/>
      <c r="M78" s="4"/>
      <c r="N78" s="75"/>
      <c r="O78" s="4"/>
      <c r="P78" s="76"/>
    </row>
    <row r="79" spans="4:16" ht="12.75">
      <c r="D79" s="4"/>
      <c r="E79" s="4"/>
      <c r="F79" s="4"/>
      <c r="G79" s="4"/>
      <c r="H79" s="4"/>
      <c r="I79" s="4"/>
      <c r="J79" s="4"/>
      <c r="K79" s="4"/>
      <c r="L79" s="4"/>
      <c r="M79" s="4"/>
      <c r="N79" s="75"/>
      <c r="O79" s="4"/>
      <c r="P79" s="76"/>
    </row>
    <row r="80" spans="4:16" ht="12.75">
      <c r="D80" s="4"/>
      <c r="E80" s="4"/>
      <c r="F80" s="4"/>
      <c r="G80" s="4"/>
      <c r="H80" s="4"/>
      <c r="I80" s="4"/>
      <c r="J80" s="4"/>
      <c r="K80" s="4"/>
      <c r="L80" s="4"/>
      <c r="M80" s="4"/>
      <c r="N80" s="75"/>
      <c r="O80" s="4"/>
      <c r="P80" s="76"/>
    </row>
    <row r="81" spans="4:16" ht="12.75">
      <c r="D81" s="4"/>
      <c r="E81" s="4"/>
      <c r="F81" s="4"/>
      <c r="G81" s="4"/>
      <c r="H81" s="4"/>
      <c r="I81" s="4"/>
      <c r="J81" s="4"/>
      <c r="K81" s="4"/>
      <c r="L81" s="4"/>
      <c r="M81" s="4"/>
      <c r="N81" s="75"/>
      <c r="O81" s="4"/>
      <c r="P81" s="76"/>
    </row>
    <row r="82" spans="4:16" ht="12.75">
      <c r="D82" s="4"/>
      <c r="E82" s="4"/>
      <c r="F82" s="4"/>
      <c r="G82" s="4"/>
      <c r="H82" s="4"/>
      <c r="I82" s="4"/>
      <c r="J82" s="4"/>
      <c r="K82" s="4"/>
      <c r="L82" s="4"/>
      <c r="M82" s="4"/>
      <c r="N82" s="75"/>
      <c r="O82" s="4"/>
      <c r="P82" s="76"/>
    </row>
    <row r="83" spans="4:16" ht="12.75">
      <c r="D83" s="4"/>
      <c r="E83" s="4"/>
      <c r="F83" s="4"/>
      <c r="G83" s="4"/>
      <c r="H83" s="4"/>
      <c r="I83" s="4"/>
      <c r="J83" s="4"/>
      <c r="K83" s="4"/>
      <c r="L83" s="4"/>
      <c r="M83" s="4"/>
      <c r="N83" s="75"/>
      <c r="O83" s="4"/>
      <c r="P83" s="76"/>
    </row>
    <row r="84" spans="4:16" ht="12.75">
      <c r="D84" s="4"/>
      <c r="E84" s="4"/>
      <c r="F84" s="4"/>
      <c r="G84" s="4"/>
      <c r="H84" s="4"/>
      <c r="I84" s="4"/>
      <c r="J84" s="4"/>
      <c r="K84" s="4"/>
      <c r="L84" s="4"/>
      <c r="M84" s="4"/>
      <c r="N84" s="75"/>
      <c r="O84" s="4"/>
      <c r="P84" s="76"/>
    </row>
    <row r="85" spans="4:16" ht="12.75">
      <c r="D85" s="4"/>
      <c r="E85" s="4"/>
      <c r="F85" s="4"/>
      <c r="G85" s="4"/>
      <c r="H85" s="4"/>
      <c r="I85" s="4"/>
      <c r="J85" s="4"/>
      <c r="K85" s="4"/>
      <c r="L85" s="4"/>
      <c r="M85" s="4"/>
      <c r="N85" s="75"/>
      <c r="O85" s="4"/>
      <c r="P85" s="76"/>
    </row>
    <row r="86" spans="4:16" ht="12.75">
      <c r="D86" s="4"/>
      <c r="E86" s="4"/>
      <c r="F86" s="4"/>
      <c r="G86" s="4"/>
      <c r="H86" s="4"/>
      <c r="I86" s="4"/>
      <c r="J86" s="4"/>
      <c r="K86" s="4"/>
      <c r="L86" s="4"/>
      <c r="M86" s="4"/>
      <c r="N86" s="75"/>
      <c r="O86" s="4"/>
      <c r="P86" s="76"/>
    </row>
    <row r="87" spans="4:16" ht="12.75">
      <c r="D87" s="4"/>
      <c r="E87" s="4"/>
      <c r="F87" s="4"/>
      <c r="G87" s="4"/>
      <c r="H87" s="4"/>
      <c r="I87" s="4"/>
      <c r="J87" s="4"/>
      <c r="K87" s="4"/>
      <c r="L87" s="4"/>
      <c r="M87" s="4"/>
      <c r="N87" s="75"/>
      <c r="O87" s="4"/>
      <c r="P87" s="76"/>
    </row>
    <row r="88" spans="4:16" ht="12.75">
      <c r="D88" s="4"/>
      <c r="E88" s="4"/>
      <c r="F88" s="4"/>
      <c r="G88" s="4"/>
      <c r="H88" s="4"/>
      <c r="I88" s="4"/>
      <c r="J88" s="4"/>
      <c r="K88" s="4"/>
      <c r="L88" s="4"/>
      <c r="M88" s="4"/>
      <c r="N88" s="75"/>
      <c r="O88" s="4"/>
      <c r="P88" s="76"/>
    </row>
    <row r="89" spans="4:16" ht="12.75">
      <c r="D89" s="4"/>
      <c r="E89" s="4"/>
      <c r="F89" s="4"/>
      <c r="G89" s="4"/>
      <c r="H89" s="4"/>
      <c r="I89" s="4"/>
      <c r="J89" s="4"/>
      <c r="K89" s="4"/>
      <c r="L89" s="4"/>
      <c r="M89" s="4"/>
      <c r="N89" s="75"/>
      <c r="O89" s="4"/>
      <c r="P89" s="76"/>
    </row>
    <row r="90" spans="4:16" ht="12.75">
      <c r="D90" s="4"/>
      <c r="E90" s="4"/>
      <c r="F90" s="4"/>
      <c r="G90" s="4"/>
      <c r="H90" s="4"/>
      <c r="I90" s="4"/>
      <c r="J90" s="4"/>
      <c r="K90" s="4"/>
      <c r="L90" s="4"/>
      <c r="M90" s="4"/>
      <c r="N90" s="75"/>
      <c r="O90" s="4"/>
      <c r="P90" s="76"/>
    </row>
    <row r="91" spans="4:16" ht="12.75">
      <c r="D91" s="4"/>
      <c r="E91" s="4"/>
      <c r="F91" s="4"/>
      <c r="G91" s="4"/>
      <c r="H91" s="4"/>
      <c r="I91" s="4"/>
      <c r="J91" s="4"/>
      <c r="K91" s="4"/>
      <c r="L91" s="4"/>
      <c r="M91" s="4"/>
      <c r="N91" s="75"/>
      <c r="O91" s="4"/>
      <c r="P91" s="76"/>
    </row>
    <row r="92" spans="4:16" ht="12.75">
      <c r="D92" s="4"/>
      <c r="E92" s="4"/>
      <c r="F92" s="4"/>
      <c r="G92" s="4"/>
      <c r="H92" s="4"/>
      <c r="I92" s="4"/>
      <c r="J92" s="4"/>
      <c r="K92" s="4"/>
      <c r="L92" s="4"/>
      <c r="M92" s="4"/>
      <c r="N92" s="75"/>
      <c r="O92" s="4"/>
      <c r="P92" s="76"/>
    </row>
    <row r="93" spans="4:16" ht="12.75">
      <c r="D93" s="4"/>
      <c r="E93" s="4"/>
      <c r="F93" s="4"/>
      <c r="G93" s="4"/>
      <c r="H93" s="4"/>
      <c r="I93" s="4"/>
      <c r="J93" s="4"/>
      <c r="K93" s="4"/>
      <c r="L93" s="4"/>
      <c r="M93" s="4"/>
      <c r="N93" s="75"/>
      <c r="O93" s="4"/>
      <c r="P93" s="76"/>
    </row>
    <row r="94" spans="4:16" ht="12.75">
      <c r="D94" s="4"/>
      <c r="E94" s="4"/>
      <c r="F94" s="4"/>
      <c r="G94" s="4"/>
      <c r="H94" s="4"/>
      <c r="I94" s="4"/>
      <c r="J94" s="4"/>
      <c r="K94" s="4"/>
      <c r="L94" s="4"/>
      <c r="M94" s="4"/>
      <c r="N94" s="75"/>
      <c r="O94" s="4"/>
      <c r="P94" s="76"/>
    </row>
    <row r="95" spans="4:16" ht="12.75">
      <c r="D95" s="4"/>
      <c r="E95" s="4"/>
      <c r="F95" s="4"/>
      <c r="G95" s="4"/>
      <c r="H95" s="4"/>
      <c r="I95" s="4"/>
      <c r="J95" s="4"/>
      <c r="K95" s="4"/>
      <c r="L95" s="4"/>
      <c r="M95" s="4"/>
      <c r="N95" s="75"/>
      <c r="O95" s="4"/>
      <c r="P95" s="76"/>
    </row>
    <row r="96" spans="4:16" ht="12.75">
      <c r="D96" s="4"/>
      <c r="E96" s="4"/>
      <c r="F96" s="4"/>
      <c r="G96" s="4"/>
      <c r="H96" s="4"/>
      <c r="I96" s="4"/>
      <c r="J96" s="4"/>
      <c r="K96" s="4"/>
      <c r="L96" s="4"/>
      <c r="M96" s="4"/>
      <c r="N96" s="75"/>
      <c r="O96" s="4"/>
      <c r="P96" s="76"/>
    </row>
    <row r="97" spans="4:16" ht="12.75">
      <c r="D97" s="4"/>
      <c r="E97" s="4"/>
      <c r="F97" s="4"/>
      <c r="G97" s="4"/>
      <c r="H97" s="4"/>
      <c r="I97" s="4"/>
      <c r="J97" s="4"/>
      <c r="K97" s="4"/>
      <c r="L97" s="4"/>
      <c r="M97" s="4"/>
      <c r="N97" s="75"/>
      <c r="O97" s="4"/>
      <c r="P97" s="76"/>
    </row>
    <row r="98" spans="4:16" ht="12.75">
      <c r="D98" s="4"/>
      <c r="E98" s="4"/>
      <c r="F98" s="4"/>
      <c r="G98" s="4"/>
      <c r="H98" s="4"/>
      <c r="I98" s="4"/>
      <c r="J98" s="4"/>
      <c r="K98" s="4"/>
      <c r="L98" s="4"/>
      <c r="M98" s="4"/>
      <c r="N98" s="75"/>
      <c r="O98" s="4"/>
      <c r="P98" s="76"/>
    </row>
    <row r="99" spans="4:16" ht="12.75">
      <c r="D99" s="4"/>
      <c r="E99" s="4"/>
      <c r="F99" s="4"/>
      <c r="G99" s="4"/>
      <c r="H99" s="4"/>
      <c r="I99" s="4"/>
      <c r="J99" s="4"/>
      <c r="K99" s="4"/>
      <c r="L99" s="4"/>
      <c r="M99" s="4"/>
      <c r="N99" s="75"/>
      <c r="O99" s="4"/>
      <c r="P99" s="76"/>
    </row>
    <row r="100" spans="4:16" ht="12.75">
      <c r="D100" s="4"/>
      <c r="E100" s="4"/>
      <c r="F100" s="4"/>
      <c r="G100" s="4"/>
      <c r="H100" s="4"/>
      <c r="I100" s="4"/>
      <c r="J100" s="4"/>
      <c r="K100" s="4"/>
      <c r="L100" s="4"/>
      <c r="M100" s="4"/>
      <c r="N100" s="75"/>
      <c r="O100" s="4"/>
      <c r="P100" s="76"/>
    </row>
    <row r="101" spans="4:16" ht="12.75">
      <c r="D101" s="4"/>
      <c r="E101" s="4"/>
      <c r="F101" s="4"/>
      <c r="G101" s="4"/>
      <c r="H101" s="4"/>
      <c r="I101" s="4"/>
      <c r="J101" s="4"/>
      <c r="K101" s="4"/>
      <c r="L101" s="4"/>
      <c r="M101" s="4"/>
      <c r="N101" s="75"/>
      <c r="O101" s="4"/>
      <c r="P101" s="76"/>
    </row>
    <row r="102" spans="4:16" ht="12.75">
      <c r="D102" s="4"/>
      <c r="E102" s="4"/>
      <c r="F102" s="4"/>
      <c r="G102" s="4"/>
      <c r="H102" s="4"/>
      <c r="I102" s="4"/>
      <c r="J102" s="4"/>
      <c r="K102" s="4"/>
      <c r="L102" s="4"/>
      <c r="M102" s="4"/>
      <c r="N102" s="75"/>
      <c r="O102" s="4"/>
      <c r="P102" s="76"/>
    </row>
    <row r="103" spans="4:16" ht="12.75">
      <c r="D103" s="4"/>
      <c r="E103" s="4"/>
      <c r="F103" s="4"/>
      <c r="G103" s="4"/>
      <c r="H103" s="4"/>
      <c r="I103" s="4"/>
      <c r="J103" s="4"/>
      <c r="K103" s="4"/>
      <c r="L103" s="4"/>
      <c r="M103" s="4"/>
      <c r="N103" s="75"/>
      <c r="O103" s="4"/>
      <c r="P103" s="76"/>
    </row>
    <row r="104" spans="4:16" ht="12.75">
      <c r="D104" s="4"/>
      <c r="E104" s="4"/>
      <c r="F104" s="4"/>
      <c r="G104" s="4"/>
      <c r="H104" s="4"/>
      <c r="I104" s="4"/>
      <c r="J104" s="4"/>
      <c r="K104" s="4"/>
      <c r="L104" s="4"/>
      <c r="M104" s="4"/>
      <c r="N104" s="75"/>
      <c r="O104" s="4"/>
      <c r="P104" s="76"/>
    </row>
    <row r="105" spans="4:16" ht="12.75">
      <c r="D105" s="4"/>
      <c r="E105" s="4"/>
      <c r="F105" s="4"/>
      <c r="G105" s="4"/>
      <c r="H105" s="4"/>
      <c r="I105" s="4"/>
      <c r="J105" s="4"/>
      <c r="K105" s="4"/>
      <c r="L105" s="4"/>
      <c r="M105" s="4"/>
      <c r="N105" s="75"/>
      <c r="O105" s="4"/>
      <c r="P105" s="76"/>
    </row>
    <row r="106" spans="4:16" ht="12.75">
      <c r="D106" s="4"/>
      <c r="E106" s="4"/>
      <c r="F106" s="4"/>
      <c r="G106" s="4"/>
      <c r="H106" s="4"/>
      <c r="I106" s="4"/>
      <c r="J106" s="4"/>
      <c r="K106" s="4"/>
      <c r="L106" s="4"/>
      <c r="M106" s="4"/>
      <c r="N106" s="75"/>
      <c r="O106" s="4"/>
      <c r="P106" s="76"/>
    </row>
    <row r="107" spans="4:16" ht="12.75">
      <c r="D107" s="4"/>
      <c r="E107" s="4"/>
      <c r="F107" s="4"/>
      <c r="G107" s="4"/>
      <c r="H107" s="4"/>
      <c r="I107" s="4"/>
      <c r="J107" s="4"/>
      <c r="K107" s="4"/>
      <c r="L107" s="4"/>
      <c r="M107" s="4"/>
      <c r="N107" s="75"/>
      <c r="O107" s="4"/>
      <c r="P107" s="76"/>
    </row>
    <row r="108" spans="4:16" ht="12.75">
      <c r="D108" s="4"/>
      <c r="E108" s="4"/>
      <c r="F108" s="4"/>
      <c r="G108" s="4"/>
      <c r="H108" s="4"/>
      <c r="I108" s="4"/>
      <c r="J108" s="4"/>
      <c r="K108" s="4"/>
      <c r="L108" s="4"/>
      <c r="M108" s="4"/>
      <c r="N108" s="75"/>
      <c r="O108" s="4"/>
      <c r="P108" s="76"/>
    </row>
    <row r="109" spans="4:16" ht="12.75">
      <c r="D109" s="4"/>
      <c r="E109" s="4"/>
      <c r="F109" s="4"/>
      <c r="G109" s="4"/>
      <c r="H109" s="4"/>
      <c r="I109" s="4"/>
      <c r="J109" s="4"/>
      <c r="K109" s="4"/>
      <c r="L109" s="4"/>
      <c r="M109" s="4"/>
      <c r="N109" s="75"/>
      <c r="O109" s="4"/>
      <c r="P109" s="76"/>
    </row>
    <row r="110" spans="4:16" ht="12.75">
      <c r="D110" s="4"/>
      <c r="E110" s="4"/>
      <c r="F110" s="4"/>
      <c r="G110" s="4"/>
      <c r="H110" s="4"/>
      <c r="I110" s="4"/>
      <c r="J110" s="4"/>
      <c r="K110" s="4"/>
      <c r="L110" s="4"/>
      <c r="M110" s="4"/>
      <c r="N110" s="75"/>
      <c r="O110" s="4"/>
      <c r="P110" s="76"/>
    </row>
  </sheetData>
  <sheetProtection/>
  <printOptions/>
  <pageMargins left="0.5118110236220472" right="0.5118110236220472" top="0.7480314960629921" bottom="0.7480314960629921" header="0.5118110236220472" footer="0.5118110236220472"/>
  <pageSetup fitToHeight="1" fitToWidth="1" horizontalDpi="300" verticalDpi="300" orientation="portrait" scale="73" r:id="rId1"/>
</worksheet>
</file>

<file path=xl/worksheets/sheet8.xml><?xml version="1.0" encoding="utf-8"?>
<worksheet xmlns="http://schemas.openxmlformats.org/spreadsheetml/2006/main" xmlns:r="http://schemas.openxmlformats.org/officeDocument/2006/relationships">
  <dimension ref="B1:O62"/>
  <sheetViews>
    <sheetView zoomScale="75" zoomScaleNormal="75" zoomScalePageLayoutView="0" workbookViewId="0" topLeftCell="A4">
      <selection activeCell="O48" sqref="O48"/>
    </sheetView>
  </sheetViews>
  <sheetFormatPr defaultColWidth="9.140625" defaultRowHeight="12.75"/>
  <cols>
    <col min="1" max="1" width="4.140625" style="0" customWidth="1"/>
    <col min="2" max="2" width="3.57421875" style="0" customWidth="1"/>
    <col min="3" max="3" width="37.00390625" style="0" customWidth="1"/>
    <col min="4" max="4" width="7.8515625" style="0" customWidth="1"/>
    <col min="5" max="5" width="7.140625" style="0" customWidth="1"/>
    <col min="6" max="6" width="10.28125" style="2" customWidth="1"/>
    <col min="7" max="7" width="9.00390625" style="2" customWidth="1"/>
    <col min="8" max="8" width="12.421875" style="43" customWidth="1"/>
    <col min="9" max="9" width="14.8515625" style="0" customWidth="1"/>
    <col min="10" max="10" width="12.140625" style="0" customWidth="1"/>
  </cols>
  <sheetData>
    <row r="1" spans="3:15" ht="12.75">
      <c r="C1" s="25"/>
      <c r="D1" s="25"/>
      <c r="E1" s="25"/>
      <c r="F1" s="25"/>
      <c r="G1" s="25"/>
      <c r="H1" s="52"/>
      <c r="I1" s="152" t="s">
        <v>305</v>
      </c>
      <c r="J1" s="25"/>
      <c r="L1" s="15"/>
      <c r="M1" s="15"/>
      <c r="N1" s="15"/>
      <c r="O1" s="15"/>
    </row>
    <row r="2" spans="3:10" ht="15.75">
      <c r="C2" s="28" t="s">
        <v>50</v>
      </c>
      <c r="D2" s="33"/>
      <c r="E2" s="33"/>
      <c r="F2" s="33"/>
      <c r="G2" s="33"/>
      <c r="H2" s="42"/>
      <c r="I2" s="33"/>
      <c r="J2" s="33"/>
    </row>
    <row r="3" spans="3:10" ht="15.75">
      <c r="C3" s="28" t="str">
        <f>'Parish Details'!I8</f>
        <v>ST PETER'S CHURCH</v>
      </c>
      <c r="D3" s="28"/>
      <c r="E3" s="33"/>
      <c r="F3" s="33"/>
      <c r="G3" s="33"/>
      <c r="H3" s="42"/>
      <c r="I3" s="33"/>
      <c r="J3" s="33"/>
    </row>
    <row r="4" spans="3:10" s="35" customFormat="1" ht="15.75">
      <c r="C4" s="28" t="s">
        <v>65</v>
      </c>
      <c r="D4" s="36"/>
      <c r="E4" s="36"/>
      <c r="F4" s="36"/>
      <c r="G4" s="36"/>
      <c r="H4" s="60"/>
      <c r="I4" s="36"/>
      <c r="J4" s="36"/>
    </row>
    <row r="5" spans="3:10" ht="12.75">
      <c r="C5" s="49" t="str">
        <f>CONCATENATE("At 31 December ",'Parish Details'!I12)</f>
        <v>At 31 December 2013</v>
      </c>
      <c r="D5" s="33"/>
      <c r="E5" s="33"/>
      <c r="F5" s="33"/>
      <c r="G5" s="33"/>
      <c r="H5" s="61"/>
      <c r="I5" s="33"/>
      <c r="J5" s="33"/>
    </row>
    <row r="6" spans="3:10" ht="12.75">
      <c r="C6" s="49"/>
      <c r="D6" s="49"/>
      <c r="E6" s="49"/>
      <c r="F6" s="49"/>
      <c r="G6" s="49"/>
      <c r="H6" s="49"/>
      <c r="I6" s="49"/>
      <c r="J6" s="49"/>
    </row>
    <row r="7" spans="3:10" ht="12.75">
      <c r="C7" s="25"/>
      <c r="D7" s="25"/>
      <c r="E7" s="25"/>
      <c r="F7" s="27" t="s">
        <v>58</v>
      </c>
      <c r="G7" s="27"/>
      <c r="H7" s="26">
        <f>'Parish Details'!I12</f>
        <v>2013</v>
      </c>
      <c r="I7" s="26"/>
      <c r="J7" s="26">
        <f>H7-1</f>
        <v>2012</v>
      </c>
    </row>
    <row r="8" spans="2:10" ht="12.75">
      <c r="B8" s="278"/>
      <c r="C8" s="279"/>
      <c r="D8" s="279"/>
      <c r="E8" s="279"/>
      <c r="F8" s="280"/>
      <c r="G8" s="280"/>
      <c r="H8" s="280" t="s">
        <v>66</v>
      </c>
      <c r="I8" s="280"/>
      <c r="J8" s="280" t="s">
        <v>59</v>
      </c>
    </row>
    <row r="9" spans="2:10" ht="12.75">
      <c r="B9" s="278"/>
      <c r="C9" s="279"/>
      <c r="D9" s="279"/>
      <c r="E9" s="279"/>
      <c r="F9" s="281"/>
      <c r="G9" s="281"/>
      <c r="H9" s="282"/>
      <c r="I9" s="279"/>
      <c r="J9" s="279"/>
    </row>
    <row r="10" spans="2:10" ht="12.75">
      <c r="B10" s="283" t="s">
        <v>67</v>
      </c>
      <c r="C10" s="278"/>
      <c r="D10" s="283"/>
      <c r="E10" s="283"/>
      <c r="F10" s="281"/>
      <c r="G10" s="281"/>
      <c r="H10" s="282"/>
      <c r="I10" s="279"/>
      <c r="J10" s="279"/>
    </row>
    <row r="11" spans="2:10" ht="12.75">
      <c r="B11" s="278"/>
      <c r="C11" s="279" t="s">
        <v>159</v>
      </c>
      <c r="D11" s="279"/>
      <c r="E11" s="279"/>
      <c r="F11" s="284" t="str">
        <f>'Notes Financial Statements'!A29</f>
        <v>5(a)</v>
      </c>
      <c r="G11" s="281"/>
      <c r="H11" s="282">
        <f>'Notes Financial Statements'!Q47</f>
        <v>900518</v>
      </c>
      <c r="I11" s="279"/>
      <c r="J11" s="279">
        <f>'Notes Financial Statements'!Q49</f>
        <v>900777</v>
      </c>
    </row>
    <row r="12" spans="2:10" ht="12.75">
      <c r="B12" s="278"/>
      <c r="C12" s="279" t="s">
        <v>160</v>
      </c>
      <c r="D12" s="279"/>
      <c r="E12" s="279"/>
      <c r="F12" s="284" t="str">
        <f>'Notes Financial Statements'!A55</f>
        <v>5(b)</v>
      </c>
      <c r="G12" s="281"/>
      <c r="H12" s="285">
        <f>+'Notes Financial Statements'!L63</f>
        <v>40069.079999999994</v>
      </c>
      <c r="I12" s="279"/>
      <c r="J12" s="286">
        <f>'Notes Financial Statements'!Q63</f>
        <v>38135.079999999994</v>
      </c>
    </row>
    <row r="13" spans="2:10" ht="6" customHeight="1">
      <c r="B13" s="278"/>
      <c r="C13" s="279"/>
      <c r="D13" s="279"/>
      <c r="E13" s="279"/>
      <c r="F13" s="284"/>
      <c r="G13" s="281"/>
      <c r="H13" s="287"/>
      <c r="I13" s="279"/>
      <c r="J13" s="288"/>
    </row>
    <row r="14" spans="2:10" ht="12.75">
      <c r="B14" s="278"/>
      <c r="C14" s="279"/>
      <c r="D14" s="279"/>
      <c r="E14" s="279"/>
      <c r="F14" s="284"/>
      <c r="G14" s="281"/>
      <c r="H14" s="289">
        <f>SUM(H10:H13)</f>
        <v>940587.08</v>
      </c>
      <c r="I14" s="279"/>
      <c r="J14" s="289">
        <f>SUM(J10:J13)</f>
        <v>938912.08</v>
      </c>
    </row>
    <row r="15" spans="2:10" ht="12.75">
      <c r="B15" s="290" t="s">
        <v>68</v>
      </c>
      <c r="C15" s="278"/>
      <c r="D15" s="290"/>
      <c r="E15" s="283"/>
      <c r="F15" s="284"/>
      <c r="G15" s="281"/>
      <c r="H15" s="282"/>
      <c r="I15" s="279"/>
      <c r="J15" s="279"/>
    </row>
    <row r="16" spans="2:10" ht="12.75">
      <c r="B16" s="278"/>
      <c r="C16" s="279"/>
      <c r="D16" s="279"/>
      <c r="E16" s="279"/>
      <c r="F16" s="284"/>
      <c r="G16" s="281"/>
      <c r="H16" s="282"/>
      <c r="I16" s="279"/>
      <c r="J16" s="279"/>
    </row>
    <row r="17" spans="2:10" ht="12.75">
      <c r="B17" s="278"/>
      <c r="C17" s="279" t="s">
        <v>147</v>
      </c>
      <c r="D17" s="279"/>
      <c r="E17" s="279"/>
      <c r="F17" s="284">
        <v>6</v>
      </c>
      <c r="G17" s="281"/>
      <c r="H17" s="282">
        <f>'Notes Financial Statements'!L99</f>
        <v>11710</v>
      </c>
      <c r="I17" s="279"/>
      <c r="J17" s="279">
        <f>'Notes Financial Statements'!Q99</f>
        <v>1023</v>
      </c>
    </row>
    <row r="18" spans="2:10" ht="12.75">
      <c r="B18" s="278"/>
      <c r="C18" s="279" t="s">
        <v>148</v>
      </c>
      <c r="D18" s="279"/>
      <c r="E18" s="279"/>
      <c r="F18" s="284"/>
      <c r="G18" s="281"/>
      <c r="H18" s="291">
        <f>28024</f>
        <v>28024</v>
      </c>
      <c r="I18" s="292"/>
      <c r="J18" s="292">
        <v>28010</v>
      </c>
    </row>
    <row r="19" spans="2:10" ht="12.75">
      <c r="B19" s="278"/>
      <c r="C19" s="279" t="s">
        <v>149</v>
      </c>
      <c r="D19" s="279"/>
      <c r="E19" s="279"/>
      <c r="F19" s="284"/>
      <c r="G19" s="281"/>
      <c r="H19" s="291">
        <f>31961.38+2322+12494.32</f>
        <v>46777.700000000004</v>
      </c>
      <c r="I19" s="292"/>
      <c r="J19" s="292">
        <v>31570</v>
      </c>
    </row>
    <row r="20" spans="2:10" ht="3.75" customHeight="1">
      <c r="B20" s="278"/>
      <c r="C20" s="279"/>
      <c r="D20" s="279"/>
      <c r="E20" s="279"/>
      <c r="F20" s="284"/>
      <c r="G20" s="281"/>
      <c r="H20" s="386"/>
      <c r="I20" s="292"/>
      <c r="J20" s="388"/>
    </row>
    <row r="21" spans="2:10" ht="12.75">
      <c r="B21" s="278"/>
      <c r="C21" s="279"/>
      <c r="D21" s="279"/>
      <c r="E21" s="279"/>
      <c r="F21" s="284"/>
      <c r="G21" s="281"/>
      <c r="H21" s="387">
        <f>SUM(H15:H20)</f>
        <v>86511.70000000001</v>
      </c>
      <c r="I21" s="286"/>
      <c r="J21" s="387">
        <f>SUM(J15:J20)</f>
        <v>60603</v>
      </c>
    </row>
    <row r="22" spans="2:10" ht="12.75">
      <c r="B22" s="278"/>
      <c r="C22" s="279"/>
      <c r="D22" s="279"/>
      <c r="E22" s="279"/>
      <c r="F22" s="284"/>
      <c r="G22" s="281"/>
      <c r="H22" s="282"/>
      <c r="I22" s="279"/>
      <c r="J22" s="279"/>
    </row>
    <row r="23" spans="2:10" ht="12.75">
      <c r="B23" s="283" t="s">
        <v>145</v>
      </c>
      <c r="C23" s="278"/>
      <c r="D23" s="283"/>
      <c r="E23" s="283"/>
      <c r="F23" s="284"/>
      <c r="G23" s="281"/>
      <c r="H23" s="282"/>
      <c r="I23" s="279"/>
      <c r="J23" s="279"/>
    </row>
    <row r="24" spans="2:10" ht="12.75">
      <c r="B24" s="278"/>
      <c r="C24" s="293" t="s">
        <v>146</v>
      </c>
      <c r="D24" s="278"/>
      <c r="E24" s="283"/>
      <c r="F24" s="284">
        <v>7</v>
      </c>
      <c r="G24" s="281"/>
      <c r="H24" s="318">
        <f>-'Notes Financial Statements'!L111</f>
        <v>-11192</v>
      </c>
      <c r="I24" s="279"/>
      <c r="J24" s="313">
        <v>-10219</v>
      </c>
    </row>
    <row r="25" spans="2:10" ht="12.75">
      <c r="B25" s="278"/>
      <c r="C25" s="293"/>
      <c r="D25" s="278"/>
      <c r="E25" s="283"/>
      <c r="F25" s="284"/>
      <c r="G25" s="281"/>
      <c r="H25" s="287"/>
      <c r="I25" s="279"/>
      <c r="J25" s="288"/>
    </row>
    <row r="26" spans="2:10" ht="12.75">
      <c r="B26" s="278"/>
      <c r="C26" s="283" t="s">
        <v>161</v>
      </c>
      <c r="D26" s="278"/>
      <c r="E26" s="283"/>
      <c r="F26" s="284"/>
      <c r="G26" s="281"/>
      <c r="H26" s="282">
        <f>H21+H24</f>
        <v>75319.70000000001</v>
      </c>
      <c r="I26" s="279"/>
      <c r="J26" s="282">
        <f>J21+J24</f>
        <v>50384</v>
      </c>
    </row>
    <row r="27" spans="2:10" ht="12.75">
      <c r="B27" s="278"/>
      <c r="C27" s="283"/>
      <c r="D27" s="278"/>
      <c r="E27" s="283"/>
      <c r="F27" s="284"/>
      <c r="G27" s="281"/>
      <c r="H27" s="287"/>
      <c r="I27" s="279"/>
      <c r="J27" s="288"/>
    </row>
    <row r="28" spans="2:10" ht="12.75">
      <c r="B28" s="278"/>
      <c r="C28" s="283" t="s">
        <v>213</v>
      </c>
      <c r="D28" s="278"/>
      <c r="E28" s="283"/>
      <c r="F28" s="284"/>
      <c r="G28" s="281"/>
      <c r="H28" s="282">
        <f>+H14+H26</f>
        <v>1015906.78</v>
      </c>
      <c r="I28" s="279"/>
      <c r="J28" s="282">
        <f>+J14+J26</f>
        <v>989296.08</v>
      </c>
    </row>
    <row r="29" spans="2:10" ht="12.75">
      <c r="B29" s="278"/>
      <c r="C29" s="283"/>
      <c r="D29" s="278"/>
      <c r="E29" s="283"/>
      <c r="F29" s="284"/>
      <c r="G29" s="281"/>
      <c r="H29" s="282"/>
      <c r="I29" s="279"/>
      <c r="J29" s="279"/>
    </row>
    <row r="30" spans="2:10" ht="12.75">
      <c r="B30" s="278"/>
      <c r="C30" s="293" t="s">
        <v>150</v>
      </c>
      <c r="D30" s="278"/>
      <c r="E30" s="283"/>
      <c r="F30" s="284"/>
      <c r="G30" s="281"/>
      <c r="H30" s="282">
        <v>0</v>
      </c>
      <c r="I30" s="279"/>
      <c r="J30" s="279">
        <v>0</v>
      </c>
    </row>
    <row r="31" spans="2:10" ht="12.75">
      <c r="B31" s="278"/>
      <c r="C31" s="278"/>
      <c r="D31" s="283"/>
      <c r="E31" s="283"/>
      <c r="F31" s="284"/>
      <c r="G31" s="281"/>
      <c r="H31" s="285"/>
      <c r="I31" s="279"/>
      <c r="J31" s="286"/>
    </row>
    <row r="32" spans="2:10" ht="3.75" customHeight="1">
      <c r="B32" s="278"/>
      <c r="C32" s="279"/>
      <c r="D32" s="279"/>
      <c r="E32" s="279"/>
      <c r="F32" s="284"/>
      <c r="G32" s="281"/>
      <c r="H32" s="287"/>
      <c r="I32" s="279"/>
      <c r="J32" s="288"/>
    </row>
    <row r="33" spans="2:10" ht="13.5" thickBot="1">
      <c r="B33" s="278"/>
      <c r="C33" s="294" t="s">
        <v>144</v>
      </c>
      <c r="D33" s="290"/>
      <c r="E33" s="283"/>
      <c r="F33" s="284"/>
      <c r="G33" s="281"/>
      <c r="H33" s="295">
        <f>+H28-H30</f>
        <v>1015906.78</v>
      </c>
      <c r="I33" s="279"/>
      <c r="J33" s="295">
        <f>+J28-J30</f>
        <v>989296.08</v>
      </c>
    </row>
    <row r="34" spans="2:10" ht="13.5" thickTop="1">
      <c r="B34" s="278"/>
      <c r="C34" s="279"/>
      <c r="D34" s="279"/>
      <c r="E34" s="279"/>
      <c r="F34" s="284"/>
      <c r="G34" s="281"/>
      <c r="H34" s="285"/>
      <c r="I34" s="286"/>
      <c r="J34" s="286"/>
    </row>
    <row r="35" spans="2:10" ht="12.75">
      <c r="B35" s="278"/>
      <c r="C35" s="279"/>
      <c r="D35" s="279"/>
      <c r="E35" s="279"/>
      <c r="F35" s="284"/>
      <c r="G35" s="281"/>
      <c r="H35" s="285"/>
      <c r="I35" s="286"/>
      <c r="J35" s="286"/>
    </row>
    <row r="36" spans="2:10" ht="12.75">
      <c r="B36" s="278"/>
      <c r="C36" s="279"/>
      <c r="D36" s="279"/>
      <c r="E36" s="279"/>
      <c r="F36" s="284"/>
      <c r="G36" s="281"/>
      <c r="H36" s="282"/>
      <c r="I36" s="279"/>
      <c r="J36" s="279"/>
    </row>
    <row r="37" spans="2:10" ht="12.75">
      <c r="B37" s="278"/>
      <c r="C37" s="294" t="s">
        <v>143</v>
      </c>
      <c r="D37" s="283"/>
      <c r="E37" s="283"/>
      <c r="F37" s="284"/>
      <c r="G37" s="281"/>
      <c r="H37" s="282"/>
      <c r="I37" s="279"/>
      <c r="J37" s="279"/>
    </row>
    <row r="38" spans="2:10" ht="12.75">
      <c r="B38" s="278"/>
      <c r="C38" s="321" t="s">
        <v>75</v>
      </c>
      <c r="D38" s="293"/>
      <c r="E38" s="293"/>
      <c r="F38" s="284"/>
      <c r="G38" s="284"/>
      <c r="H38" s="293">
        <f>+SOFA!D48</f>
        <v>960617.59</v>
      </c>
      <c r="I38" s="293"/>
      <c r="J38" s="293">
        <v>948863</v>
      </c>
    </row>
    <row r="39" spans="2:10" ht="12.75">
      <c r="B39" s="278"/>
      <c r="C39" s="321" t="s">
        <v>53</v>
      </c>
      <c r="D39" s="293"/>
      <c r="E39" s="293"/>
      <c r="F39" s="284">
        <v>8</v>
      </c>
      <c r="G39" s="284"/>
      <c r="H39" s="293">
        <f>+SOFA!F48</f>
        <v>10000</v>
      </c>
      <c r="I39" s="293"/>
      <c r="J39" s="293">
        <v>10000</v>
      </c>
    </row>
    <row r="40" spans="2:10" ht="12.75">
      <c r="B40" s="278"/>
      <c r="C40" s="321" t="s">
        <v>69</v>
      </c>
      <c r="D40" s="293"/>
      <c r="E40" s="293"/>
      <c r="F40" s="284">
        <v>8</v>
      </c>
      <c r="G40" s="284"/>
      <c r="H40" s="293">
        <f>SOFA!H48</f>
        <v>13961</v>
      </c>
      <c r="I40" s="293"/>
      <c r="J40" s="293">
        <v>0</v>
      </c>
    </row>
    <row r="41" spans="2:10" ht="12.75">
      <c r="B41" s="278"/>
      <c r="C41" s="321" t="s">
        <v>70</v>
      </c>
      <c r="D41" s="293"/>
      <c r="E41" s="293"/>
      <c r="F41" s="284">
        <v>8</v>
      </c>
      <c r="G41" s="284"/>
      <c r="H41" s="293">
        <f>SOFA!J48</f>
        <v>31328.14</v>
      </c>
      <c r="I41" s="293"/>
      <c r="J41" s="293">
        <v>30433</v>
      </c>
    </row>
    <row r="42" spans="2:10" ht="4.5" customHeight="1">
      <c r="B42" s="278"/>
      <c r="C42" s="279"/>
      <c r="D42" s="279"/>
      <c r="E42" s="279"/>
      <c r="F42" s="281"/>
      <c r="G42" s="281"/>
      <c r="H42" s="287"/>
      <c r="I42" s="322"/>
      <c r="J42" s="288"/>
    </row>
    <row r="43" spans="2:10" ht="13.5" thickBot="1">
      <c r="B43" s="278"/>
      <c r="C43" s="279"/>
      <c r="D43" s="279"/>
      <c r="E43" s="279"/>
      <c r="F43" s="281"/>
      <c r="G43" s="281"/>
      <c r="H43" s="323">
        <f>SUM(H38:H42)</f>
        <v>1015906.73</v>
      </c>
      <c r="I43" s="324"/>
      <c r="J43" s="323">
        <f>SUM(J38:J42)</f>
        <v>989296</v>
      </c>
    </row>
    <row r="44" spans="2:10" ht="13.5" thickTop="1">
      <c r="B44" s="278"/>
      <c r="C44" s="279"/>
      <c r="D44" s="279"/>
      <c r="E44" s="322"/>
      <c r="F44" s="281"/>
      <c r="G44" s="281"/>
      <c r="H44" s="282"/>
      <c r="I44" s="279"/>
      <c r="J44" s="279"/>
    </row>
    <row r="45" spans="2:10" ht="12.75">
      <c r="B45" s="278"/>
      <c r="C45" s="279"/>
      <c r="D45" s="279"/>
      <c r="E45" s="279"/>
      <c r="F45" s="281"/>
      <c r="G45" s="281"/>
      <c r="H45" s="282"/>
      <c r="I45" s="279"/>
      <c r="J45" s="279"/>
    </row>
    <row r="46" spans="3:10" ht="12.75">
      <c r="C46" s="25"/>
      <c r="D46" s="25"/>
      <c r="E46" s="25"/>
      <c r="F46" s="58"/>
      <c r="G46" s="58"/>
      <c r="H46" s="53"/>
      <c r="I46" s="25"/>
      <c r="J46" s="25"/>
    </row>
    <row r="47" spans="3:10" ht="12.75">
      <c r="C47" s="25"/>
      <c r="D47" s="25"/>
      <c r="E47" s="25"/>
      <c r="F47" s="58"/>
      <c r="G47" s="58"/>
      <c r="H47" s="53"/>
      <c r="I47" s="25"/>
      <c r="J47" s="25"/>
    </row>
    <row r="48" spans="3:10" ht="12.75">
      <c r="C48" s="47"/>
      <c r="D48" s="47"/>
      <c r="E48" s="25"/>
      <c r="F48" s="25"/>
      <c r="G48" s="58"/>
      <c r="H48" s="53"/>
      <c r="I48" s="25"/>
      <c r="J48" s="25"/>
    </row>
    <row r="49" spans="3:10" ht="12.75">
      <c r="C49" s="50" t="str">
        <f>CONCATENATE("Approved by the Parochial Church Council on ",'Parish Details'!I29," and signed on its behalf by:")</f>
        <v>Approved by the Parochial Church Council on  and signed on its behalf by:</v>
      </c>
      <c r="D49" s="25"/>
      <c r="E49" s="25"/>
      <c r="F49" s="58"/>
      <c r="G49" s="58"/>
      <c r="H49" s="53"/>
      <c r="I49" s="25"/>
      <c r="J49" s="25"/>
    </row>
    <row r="50" spans="3:10" ht="12.75">
      <c r="C50" s="25"/>
      <c r="D50" s="25"/>
      <c r="E50" s="25"/>
      <c r="F50" s="25"/>
      <c r="G50" s="25"/>
      <c r="H50" s="53"/>
      <c r="I50" s="25"/>
      <c r="J50" s="25"/>
    </row>
    <row r="51" spans="3:10" ht="12.75">
      <c r="C51" s="25"/>
      <c r="D51" s="25"/>
      <c r="E51" s="25"/>
      <c r="F51" s="25"/>
      <c r="G51" s="25"/>
      <c r="H51" s="53"/>
      <c r="I51" s="25"/>
      <c r="J51" s="25"/>
    </row>
    <row r="52" spans="3:13" ht="13.5" thickBot="1">
      <c r="C52" s="63"/>
      <c r="D52" s="24"/>
      <c r="E52" s="24"/>
      <c r="F52" s="64"/>
      <c r="G52" s="64"/>
      <c r="H52" s="65"/>
      <c r="I52" s="63"/>
      <c r="J52" s="63"/>
      <c r="K52" s="3"/>
      <c r="L52" s="3"/>
      <c r="M52" s="3"/>
    </row>
    <row r="53" spans="3:13" ht="12.75">
      <c r="C53" s="24"/>
      <c r="D53" s="24"/>
      <c r="E53" s="24"/>
      <c r="F53" s="66"/>
      <c r="G53" s="66"/>
      <c r="H53" s="59"/>
      <c r="I53" s="24"/>
      <c r="J53" s="24"/>
      <c r="K53" s="3"/>
      <c r="L53" s="3"/>
      <c r="M53" s="3"/>
    </row>
    <row r="54" spans="3:10" ht="12.75">
      <c r="C54" s="25" t="str">
        <f>'Parish Details'!I15</f>
        <v>Rector</v>
      </c>
      <c r="D54" s="25"/>
      <c r="E54" s="25"/>
      <c r="F54" s="25" t="str">
        <f>'Parish Details'!I18</f>
        <v>Church warden</v>
      </c>
      <c r="G54" s="25"/>
      <c r="H54" s="53"/>
      <c r="I54" s="25"/>
      <c r="J54" s="25"/>
    </row>
    <row r="55" spans="3:10" ht="12.75">
      <c r="C55" s="25"/>
      <c r="D55" s="25"/>
      <c r="E55" s="25"/>
      <c r="F55" s="25"/>
      <c r="G55" s="25"/>
      <c r="H55" s="53"/>
      <c r="I55" s="25"/>
      <c r="J55" s="25"/>
    </row>
    <row r="56" spans="3:10" ht="12.75">
      <c r="C56" s="25"/>
      <c r="D56" s="25"/>
      <c r="E56" s="25"/>
      <c r="F56" s="25"/>
      <c r="G56" s="25"/>
      <c r="H56" s="53"/>
      <c r="I56" s="25"/>
      <c r="J56" s="25"/>
    </row>
    <row r="57" spans="3:10" ht="12.75">
      <c r="C57" s="25"/>
      <c r="D57" s="25"/>
      <c r="E57" s="25"/>
      <c r="F57" s="58"/>
      <c r="G57" s="58"/>
      <c r="H57" s="53"/>
      <c r="I57" s="25"/>
      <c r="J57" s="25"/>
    </row>
    <row r="58" spans="3:10" ht="12.75">
      <c r="C58" s="52" t="s">
        <v>349</v>
      </c>
      <c r="D58" s="25"/>
      <c r="E58" s="25"/>
      <c r="F58" s="58"/>
      <c r="G58" s="58"/>
      <c r="H58" s="53"/>
      <c r="I58" s="25"/>
      <c r="J58" s="25"/>
    </row>
    <row r="59" spans="3:10" ht="12.75">
      <c r="C59" s="25"/>
      <c r="D59" s="25"/>
      <c r="E59" s="25"/>
      <c r="F59" s="58"/>
      <c r="G59" s="58"/>
      <c r="H59" s="53"/>
      <c r="I59" s="25"/>
      <c r="J59" s="25"/>
    </row>
    <row r="60" spans="3:10" ht="12.75">
      <c r="C60" s="25"/>
      <c r="D60" s="25"/>
      <c r="E60" s="25"/>
      <c r="F60" s="58"/>
      <c r="G60" s="58"/>
      <c r="H60" s="53"/>
      <c r="I60" s="25"/>
      <c r="J60" s="25"/>
    </row>
    <row r="61" spans="3:10" ht="12.75">
      <c r="C61" s="25"/>
      <c r="D61" s="25"/>
      <c r="E61" s="25"/>
      <c r="F61" s="58"/>
      <c r="G61" s="58"/>
      <c r="H61" s="53"/>
      <c r="I61" s="25"/>
      <c r="J61" s="25"/>
    </row>
    <row r="62" spans="3:10" ht="12.75">
      <c r="C62" s="25"/>
      <c r="D62" s="25"/>
      <c r="E62" s="25"/>
      <c r="F62" s="58"/>
      <c r="G62" s="58"/>
      <c r="H62" s="53"/>
      <c r="I62" s="25"/>
      <c r="J62" s="25"/>
    </row>
  </sheetData>
  <sheetProtection/>
  <printOptions/>
  <pageMargins left="0.5" right="0.5" top="0.75" bottom="0.75" header="0.511811023622047" footer="0.511811023622047"/>
  <pageSetup horizontalDpi="300" verticalDpi="300" orientation="portrait" scale="76" r:id="rId1"/>
</worksheet>
</file>

<file path=xl/worksheets/sheet9.xml><?xml version="1.0" encoding="utf-8"?>
<worksheet xmlns="http://schemas.openxmlformats.org/spreadsheetml/2006/main" xmlns:r="http://schemas.openxmlformats.org/officeDocument/2006/relationships">
  <sheetPr>
    <pageSetUpPr fitToPage="1"/>
  </sheetPr>
  <dimension ref="A1:K63"/>
  <sheetViews>
    <sheetView showGridLines="0" zoomScalePageLayoutView="0" workbookViewId="0" topLeftCell="A1">
      <selection activeCell="Q33" sqref="Q33"/>
    </sheetView>
  </sheetViews>
  <sheetFormatPr defaultColWidth="9.140625" defaultRowHeight="12.75"/>
  <cols>
    <col min="1" max="1" width="12.140625" style="89" customWidth="1"/>
    <col min="2" max="16384" width="9.140625" style="89" customWidth="1"/>
  </cols>
  <sheetData>
    <row r="1" ht="15">
      <c r="J1" s="141" t="s">
        <v>306</v>
      </c>
    </row>
    <row r="2" spans="1:11" ht="15.75">
      <c r="A2" s="393" t="s">
        <v>50</v>
      </c>
      <c r="B2" s="393"/>
      <c r="C2" s="393"/>
      <c r="D2" s="393"/>
      <c r="E2" s="393"/>
      <c r="F2" s="393"/>
      <c r="G2" s="393"/>
      <c r="H2" s="393"/>
      <c r="I2" s="393"/>
      <c r="J2" s="393"/>
      <c r="K2" s="393"/>
    </row>
    <row r="3" spans="1:11" ht="15.75">
      <c r="A3" s="393" t="s">
        <v>241</v>
      </c>
      <c r="B3" s="393"/>
      <c r="C3" s="393"/>
      <c r="D3" s="393"/>
      <c r="E3" s="393"/>
      <c r="F3" s="393"/>
      <c r="G3" s="393"/>
      <c r="H3" s="393"/>
      <c r="I3" s="393"/>
      <c r="J3" s="393"/>
      <c r="K3" s="393"/>
    </row>
    <row r="4" spans="1:11" ht="12.75" customHeight="1">
      <c r="A4" s="393" t="s">
        <v>71</v>
      </c>
      <c r="B4" s="393"/>
      <c r="C4" s="393"/>
      <c r="D4" s="393"/>
      <c r="E4" s="393"/>
      <c r="F4" s="393"/>
      <c r="G4" s="393"/>
      <c r="H4" s="393"/>
      <c r="I4" s="393"/>
      <c r="J4" s="393"/>
      <c r="K4" s="393"/>
    </row>
    <row r="5" spans="1:11" ht="12.75" customHeight="1">
      <c r="A5" s="393" t="s">
        <v>335</v>
      </c>
      <c r="B5" s="393"/>
      <c r="C5" s="393"/>
      <c r="D5" s="393"/>
      <c r="E5" s="393"/>
      <c r="F5" s="393"/>
      <c r="G5" s="393"/>
      <c r="H5" s="393"/>
      <c r="I5" s="393"/>
      <c r="J5" s="393"/>
      <c r="K5" s="393"/>
    </row>
    <row r="6" spans="1:11" ht="12.75" customHeight="1">
      <c r="A6" s="159"/>
      <c r="B6" s="159"/>
      <c r="C6" s="159"/>
      <c r="D6" s="159"/>
      <c r="E6" s="159"/>
      <c r="F6" s="159"/>
      <c r="G6" s="159"/>
      <c r="H6" s="159"/>
      <c r="I6" s="159"/>
      <c r="J6" s="159"/>
      <c r="K6" s="159"/>
    </row>
    <row r="7" spans="1:11" ht="15" customHeight="1">
      <c r="A7" s="160">
        <v>1</v>
      </c>
      <c r="B7" s="161" t="s">
        <v>107</v>
      </c>
      <c r="C7" s="162"/>
      <c r="D7" s="162"/>
      <c r="E7" s="162"/>
      <c r="F7" s="162"/>
      <c r="G7" s="162"/>
      <c r="H7" s="162"/>
      <c r="I7" s="162"/>
      <c r="J7" s="162"/>
      <c r="K7" s="162"/>
    </row>
    <row r="8" spans="1:11" ht="12.75" customHeight="1">
      <c r="A8" s="133" t="s">
        <v>214</v>
      </c>
      <c r="B8" s="133"/>
      <c r="C8" s="133"/>
      <c r="D8" s="133"/>
      <c r="E8" s="133"/>
      <c r="F8" s="133"/>
      <c r="G8" s="133"/>
      <c r="H8" s="133"/>
      <c r="I8" s="133"/>
      <c r="J8" s="133"/>
      <c r="K8" s="133"/>
    </row>
    <row r="9" spans="1:11" ht="12.75" customHeight="1">
      <c r="A9" s="133" t="s">
        <v>200</v>
      </c>
      <c r="B9" s="133"/>
      <c r="C9" s="133"/>
      <c r="D9" s="133"/>
      <c r="E9" s="133"/>
      <c r="F9" s="133"/>
      <c r="G9" s="133"/>
      <c r="H9" s="133"/>
      <c r="I9" s="133"/>
      <c r="J9" s="133"/>
      <c r="K9" s="133"/>
    </row>
    <row r="10" spans="1:11" ht="12.75" customHeight="1">
      <c r="A10" s="163" t="s">
        <v>256</v>
      </c>
      <c r="B10" s="133"/>
      <c r="C10" s="133"/>
      <c r="D10" s="133"/>
      <c r="E10" s="133"/>
      <c r="F10" s="133"/>
      <c r="G10" s="133"/>
      <c r="H10" s="133"/>
      <c r="I10" s="133"/>
      <c r="J10" s="133"/>
      <c r="K10" s="133"/>
    </row>
    <row r="11" spans="1:11" ht="12.75" customHeight="1">
      <c r="A11" s="163" t="s">
        <v>257</v>
      </c>
      <c r="B11" s="133"/>
      <c r="C11" s="133"/>
      <c r="D11" s="133"/>
      <c r="E11" s="133"/>
      <c r="F11" s="133"/>
      <c r="G11" s="133"/>
      <c r="H11" s="133"/>
      <c r="I11" s="133"/>
      <c r="J11" s="133"/>
      <c r="K11" s="133"/>
    </row>
    <row r="12" spans="1:11" ht="12.75" customHeight="1">
      <c r="A12" s="138" t="s">
        <v>259</v>
      </c>
      <c r="B12" s="133"/>
      <c r="C12" s="133"/>
      <c r="D12" s="133"/>
      <c r="E12" s="133"/>
      <c r="F12" s="133"/>
      <c r="G12" s="133"/>
      <c r="H12" s="133"/>
      <c r="I12" s="133"/>
      <c r="J12" s="133"/>
      <c r="K12" s="133"/>
    </row>
    <row r="13" spans="1:11" ht="12.75" customHeight="1">
      <c r="A13" s="138" t="s">
        <v>258</v>
      </c>
      <c r="B13" s="133"/>
      <c r="C13" s="133"/>
      <c r="D13" s="133"/>
      <c r="E13" s="133"/>
      <c r="F13" s="133"/>
      <c r="G13" s="133"/>
      <c r="H13" s="133"/>
      <c r="I13" s="133"/>
      <c r="J13" s="133"/>
      <c r="K13" s="133"/>
    </row>
    <row r="14" spans="1:11" ht="12.75" customHeight="1">
      <c r="A14" s="133"/>
      <c r="B14" s="133"/>
      <c r="C14" s="133"/>
      <c r="D14" s="133"/>
      <c r="E14" s="133"/>
      <c r="F14" s="133"/>
      <c r="G14" s="133"/>
      <c r="H14" s="133"/>
      <c r="I14" s="133"/>
      <c r="J14" s="133"/>
      <c r="K14" s="133"/>
    </row>
    <row r="15" spans="1:11" ht="15" customHeight="1">
      <c r="A15" s="164" t="s">
        <v>57</v>
      </c>
      <c r="B15" s="133"/>
      <c r="C15" s="133"/>
      <c r="D15" s="133"/>
      <c r="E15" s="133"/>
      <c r="F15" s="133"/>
      <c r="G15" s="133"/>
      <c r="H15" s="133"/>
      <c r="I15" s="133"/>
      <c r="J15" s="133"/>
      <c r="K15" s="133"/>
    </row>
    <row r="16" spans="1:11" s="141" customFormat="1" ht="12.75" customHeight="1">
      <c r="A16" s="138" t="s">
        <v>267</v>
      </c>
      <c r="B16" s="138"/>
      <c r="C16" s="138"/>
      <c r="D16" s="138"/>
      <c r="E16" s="138"/>
      <c r="F16" s="138"/>
      <c r="G16" s="138"/>
      <c r="H16" s="138"/>
      <c r="I16" s="138"/>
      <c r="J16" s="138"/>
      <c r="K16" s="138"/>
    </row>
    <row r="17" spans="1:11" s="141" customFormat="1" ht="12.75" customHeight="1">
      <c r="A17" s="138" t="s">
        <v>268</v>
      </c>
      <c r="B17" s="138"/>
      <c r="C17" s="138"/>
      <c r="D17" s="138"/>
      <c r="E17" s="138"/>
      <c r="F17" s="138"/>
      <c r="G17" s="138"/>
      <c r="H17" s="138"/>
      <c r="I17" s="138"/>
      <c r="J17" s="138"/>
      <c r="K17" s="138"/>
    </row>
    <row r="18" spans="1:11" s="141" customFormat="1" ht="12.75" customHeight="1">
      <c r="A18" s="138"/>
      <c r="B18" s="138"/>
      <c r="C18" s="138"/>
      <c r="D18" s="138"/>
      <c r="E18" s="138"/>
      <c r="F18" s="138"/>
      <c r="G18" s="138"/>
      <c r="H18" s="138"/>
      <c r="I18" s="138"/>
      <c r="J18" s="138"/>
      <c r="K18" s="138"/>
    </row>
    <row r="19" spans="1:11" ht="12.75" customHeight="1">
      <c r="A19" s="133" t="s">
        <v>201</v>
      </c>
      <c r="B19" s="133"/>
      <c r="C19" s="133"/>
      <c r="D19" s="133"/>
      <c r="E19" s="133"/>
      <c r="F19" s="133"/>
      <c r="G19" s="133"/>
      <c r="H19" s="133"/>
      <c r="I19" s="133"/>
      <c r="J19" s="133"/>
      <c r="K19" s="133"/>
    </row>
    <row r="20" spans="1:11" ht="12.75" customHeight="1">
      <c r="A20" s="133" t="s">
        <v>215</v>
      </c>
      <c r="B20" s="133"/>
      <c r="C20" s="133"/>
      <c r="D20" s="133"/>
      <c r="E20" s="133"/>
      <c r="F20" s="133"/>
      <c r="G20" s="133"/>
      <c r="H20" s="133"/>
      <c r="I20" s="133"/>
      <c r="J20" s="133"/>
      <c r="K20" s="133"/>
    </row>
    <row r="21" spans="1:11" ht="12.75" customHeight="1">
      <c r="A21" s="133" t="s">
        <v>202</v>
      </c>
      <c r="B21" s="133"/>
      <c r="C21" s="133"/>
      <c r="D21" s="133"/>
      <c r="E21" s="133"/>
      <c r="F21" s="133"/>
      <c r="G21" s="133"/>
      <c r="H21" s="133"/>
      <c r="I21" s="133"/>
      <c r="J21" s="133"/>
      <c r="K21" s="133"/>
    </row>
    <row r="22" spans="1:11" ht="12.75" customHeight="1">
      <c r="A22" s="133"/>
      <c r="B22" s="133"/>
      <c r="C22" s="133"/>
      <c r="D22" s="133"/>
      <c r="E22" s="133"/>
      <c r="F22" s="133"/>
      <c r="G22" s="133"/>
      <c r="H22" s="133"/>
      <c r="I22" s="133"/>
      <c r="J22" s="133"/>
      <c r="K22" s="133"/>
    </row>
    <row r="23" spans="1:11" ht="12.75" customHeight="1">
      <c r="A23" s="133" t="s">
        <v>210</v>
      </c>
      <c r="B23" s="162"/>
      <c r="C23" s="133"/>
      <c r="D23" s="133"/>
      <c r="E23" s="133"/>
      <c r="F23" s="133"/>
      <c r="G23" s="133"/>
      <c r="H23" s="133"/>
      <c r="I23" s="133"/>
      <c r="J23" s="133"/>
      <c r="K23" s="133"/>
    </row>
    <row r="24" spans="1:11" ht="12.75" customHeight="1">
      <c r="A24" s="133" t="s">
        <v>219</v>
      </c>
      <c r="B24" s="133"/>
      <c r="C24" s="133"/>
      <c r="D24" s="133"/>
      <c r="E24" s="133"/>
      <c r="F24" s="133"/>
      <c r="G24" s="133"/>
      <c r="H24" s="133"/>
      <c r="I24" s="133"/>
      <c r="J24" s="133"/>
      <c r="K24" s="133"/>
    </row>
    <row r="25" spans="1:11" ht="12.75" customHeight="1">
      <c r="A25" s="133" t="s">
        <v>203</v>
      </c>
      <c r="B25" s="133"/>
      <c r="C25" s="133"/>
      <c r="D25" s="133"/>
      <c r="E25" s="133"/>
      <c r="F25" s="133"/>
      <c r="G25" s="133"/>
      <c r="H25" s="133"/>
      <c r="I25" s="133"/>
      <c r="J25" s="133"/>
      <c r="K25" s="133"/>
    </row>
    <row r="26" spans="1:11" ht="12.75" customHeight="1">
      <c r="A26" s="133" t="s">
        <v>276</v>
      </c>
      <c r="B26" s="133"/>
      <c r="C26" s="133"/>
      <c r="D26" s="133"/>
      <c r="E26" s="133"/>
      <c r="F26" s="133"/>
      <c r="G26" s="133"/>
      <c r="H26" s="133"/>
      <c r="I26" s="133"/>
      <c r="J26" s="133"/>
      <c r="K26" s="133"/>
    </row>
    <row r="27" spans="1:11" ht="12.75" customHeight="1">
      <c r="A27" s="133"/>
      <c r="B27" s="133"/>
      <c r="C27" s="133"/>
      <c r="D27" s="133"/>
      <c r="E27" s="133"/>
      <c r="F27" s="133"/>
      <c r="G27" s="133"/>
      <c r="H27" s="133"/>
      <c r="I27" s="133"/>
      <c r="J27" s="133"/>
      <c r="K27" s="133"/>
    </row>
    <row r="28" spans="1:11" ht="12.75" customHeight="1">
      <c r="A28" s="133" t="s">
        <v>359</v>
      </c>
      <c r="B28" s="133"/>
      <c r="C28" s="133"/>
      <c r="D28" s="133"/>
      <c r="E28" s="133"/>
      <c r="F28" s="133"/>
      <c r="G28" s="133"/>
      <c r="H28" s="133"/>
      <c r="I28" s="133"/>
      <c r="J28" s="133"/>
      <c r="K28" s="133"/>
    </row>
    <row r="29" spans="1:11" ht="12.75" customHeight="1">
      <c r="A29" s="133" t="s">
        <v>360</v>
      </c>
      <c r="B29" s="133"/>
      <c r="C29" s="133"/>
      <c r="D29" s="133"/>
      <c r="E29" s="133"/>
      <c r="F29" s="133"/>
      <c r="G29" s="133"/>
      <c r="H29" s="133"/>
      <c r="I29" s="133"/>
      <c r="J29" s="133"/>
      <c r="K29" s="133"/>
    </row>
    <row r="30" spans="1:11" ht="12.75" customHeight="1">
      <c r="A30" s="133"/>
      <c r="B30" s="133"/>
      <c r="C30" s="133"/>
      <c r="D30" s="133"/>
      <c r="E30" s="133"/>
      <c r="F30" s="133"/>
      <c r="G30" s="133"/>
      <c r="H30" s="133"/>
      <c r="I30" s="133"/>
      <c r="J30" s="133"/>
      <c r="K30" s="133"/>
    </row>
    <row r="31" spans="1:11" ht="12.75" customHeight="1">
      <c r="A31" s="133" t="s">
        <v>216</v>
      </c>
      <c r="B31" s="133"/>
      <c r="C31" s="133"/>
      <c r="D31" s="162"/>
      <c r="E31" s="133"/>
      <c r="F31" s="133"/>
      <c r="G31" s="133"/>
      <c r="H31" s="133"/>
      <c r="I31" s="133"/>
      <c r="J31" s="133"/>
      <c r="K31" s="133"/>
    </row>
    <row r="32" spans="1:11" ht="12.75" customHeight="1">
      <c r="A32" s="133" t="s">
        <v>204</v>
      </c>
      <c r="B32" s="133"/>
      <c r="C32" s="133"/>
      <c r="D32" s="133"/>
      <c r="E32" s="133"/>
      <c r="F32" s="133"/>
      <c r="G32" s="133"/>
      <c r="H32" s="133"/>
      <c r="I32" s="133"/>
      <c r="J32" s="133"/>
      <c r="K32" s="133"/>
    </row>
    <row r="33" spans="1:11" ht="12.75" customHeight="1">
      <c r="A33" s="133"/>
      <c r="B33" s="133"/>
      <c r="C33" s="133"/>
      <c r="D33" s="133"/>
      <c r="E33" s="133"/>
      <c r="F33" s="133"/>
      <c r="G33" s="133"/>
      <c r="H33" s="133"/>
      <c r="I33" s="133"/>
      <c r="J33" s="133"/>
      <c r="K33" s="133"/>
    </row>
    <row r="34" spans="1:11" ht="15" customHeight="1">
      <c r="A34" s="164" t="s">
        <v>181</v>
      </c>
      <c r="B34" s="133"/>
      <c r="C34" s="133"/>
      <c r="D34" s="133"/>
      <c r="E34" s="133"/>
      <c r="F34" s="133"/>
      <c r="G34" s="133"/>
      <c r="H34" s="133"/>
      <c r="I34" s="133"/>
      <c r="J34" s="133"/>
      <c r="K34" s="133"/>
    </row>
    <row r="35" spans="1:11" ht="12.75" customHeight="1">
      <c r="A35" s="137" t="s">
        <v>361</v>
      </c>
      <c r="B35" s="133"/>
      <c r="C35" s="133"/>
      <c r="D35" s="133"/>
      <c r="E35" s="133"/>
      <c r="F35" s="133"/>
      <c r="G35" s="133"/>
      <c r="H35" s="133"/>
      <c r="I35" s="133"/>
      <c r="J35" s="133"/>
      <c r="K35" s="133"/>
    </row>
    <row r="36" spans="1:11" ht="12.75" customHeight="1">
      <c r="A36" s="137" t="s">
        <v>362</v>
      </c>
      <c r="B36" s="133"/>
      <c r="C36" s="133"/>
      <c r="D36" s="133"/>
      <c r="E36" s="133"/>
      <c r="F36" s="133"/>
      <c r="G36" s="133"/>
      <c r="H36" s="133"/>
      <c r="I36" s="133"/>
      <c r="J36" s="133"/>
      <c r="K36" s="133"/>
    </row>
    <row r="37" spans="1:11" ht="12.75" customHeight="1">
      <c r="A37" s="138" t="s">
        <v>269</v>
      </c>
      <c r="B37" s="133"/>
      <c r="C37" s="133"/>
      <c r="D37" s="133"/>
      <c r="E37" s="133"/>
      <c r="F37" s="133"/>
      <c r="G37" s="133"/>
      <c r="H37" s="133"/>
      <c r="I37" s="133"/>
      <c r="J37" s="133"/>
      <c r="K37" s="133"/>
    </row>
    <row r="38" spans="1:11" ht="12.75" customHeight="1">
      <c r="A38" s="138" t="s">
        <v>270</v>
      </c>
      <c r="B38" s="133"/>
      <c r="C38" s="133"/>
      <c r="D38" s="133"/>
      <c r="E38" s="133"/>
      <c r="F38" s="133"/>
      <c r="G38" s="133"/>
      <c r="H38" s="133"/>
      <c r="I38" s="133"/>
      <c r="J38" s="133"/>
      <c r="K38" s="133"/>
    </row>
    <row r="39" spans="1:11" ht="12.75" customHeight="1">
      <c r="A39" s="133"/>
      <c r="B39" s="133"/>
      <c r="C39" s="133"/>
      <c r="D39" s="133"/>
      <c r="E39" s="133"/>
      <c r="F39" s="133"/>
      <c r="G39" s="133"/>
      <c r="H39" s="133"/>
      <c r="I39" s="133"/>
      <c r="J39" s="133"/>
      <c r="K39" s="133"/>
    </row>
    <row r="40" spans="1:11" ht="15" customHeight="1">
      <c r="A40" s="164" t="s">
        <v>108</v>
      </c>
      <c r="B40" s="133"/>
      <c r="C40" s="133"/>
      <c r="D40" s="133"/>
      <c r="E40" s="133"/>
      <c r="F40" s="133"/>
      <c r="G40" s="133"/>
      <c r="H40" s="133"/>
      <c r="I40" s="133"/>
      <c r="J40" s="133"/>
      <c r="K40" s="133"/>
    </row>
    <row r="41" spans="1:11" ht="12.75" customHeight="1">
      <c r="A41" s="133" t="s">
        <v>205</v>
      </c>
      <c r="B41" s="133"/>
      <c r="C41" s="133"/>
      <c r="D41" s="133"/>
      <c r="E41" s="133"/>
      <c r="F41" s="133"/>
      <c r="G41" s="133"/>
      <c r="H41" s="133"/>
      <c r="I41" s="133"/>
      <c r="J41" s="133"/>
      <c r="K41" s="133"/>
    </row>
    <row r="42" spans="1:11" ht="12.75" customHeight="1">
      <c r="A42" s="133" t="s">
        <v>206</v>
      </c>
      <c r="B42" s="133"/>
      <c r="C42" s="133"/>
      <c r="D42" s="133"/>
      <c r="E42" s="133"/>
      <c r="F42" s="133"/>
      <c r="G42" s="133"/>
      <c r="H42" s="133"/>
      <c r="I42" s="133"/>
      <c r="J42" s="133"/>
      <c r="K42" s="133"/>
    </row>
    <row r="43" spans="1:11" ht="12.75" customHeight="1">
      <c r="A43" s="133" t="s">
        <v>207</v>
      </c>
      <c r="B43" s="133"/>
      <c r="C43" s="133"/>
      <c r="D43" s="133"/>
      <c r="E43" s="133"/>
      <c r="F43" s="133"/>
      <c r="G43" s="133"/>
      <c r="H43" s="133"/>
      <c r="I43" s="133"/>
      <c r="J43" s="133"/>
      <c r="K43" s="133"/>
    </row>
    <row r="44" spans="1:11" ht="12.75" customHeight="1">
      <c r="A44" s="133" t="s">
        <v>208</v>
      </c>
      <c r="B44" s="133"/>
      <c r="C44" s="133"/>
      <c r="D44" s="133"/>
      <c r="E44" s="133"/>
      <c r="F44" s="133"/>
      <c r="G44" s="133"/>
      <c r="H44" s="133"/>
      <c r="I44" s="133"/>
      <c r="J44" s="133"/>
      <c r="K44" s="133"/>
    </row>
    <row r="45" spans="1:11" ht="12.75" customHeight="1">
      <c r="A45" s="133"/>
      <c r="B45" s="133"/>
      <c r="C45" s="133"/>
      <c r="D45" s="133"/>
      <c r="E45" s="133"/>
      <c r="F45" s="133"/>
      <c r="G45" s="133"/>
      <c r="H45" s="133"/>
      <c r="I45" s="133"/>
      <c r="J45" s="133"/>
      <c r="K45" s="133"/>
    </row>
    <row r="46" spans="1:11" ht="15" customHeight="1">
      <c r="A46" s="164" t="s">
        <v>220</v>
      </c>
      <c r="B46" s="133"/>
      <c r="C46" s="133"/>
      <c r="D46" s="133"/>
      <c r="E46" s="133"/>
      <c r="F46" s="133"/>
      <c r="G46" s="133"/>
      <c r="H46" s="133"/>
      <c r="I46" s="133"/>
      <c r="J46" s="133"/>
      <c r="K46" s="133"/>
    </row>
    <row r="47" spans="1:11" ht="12.75" customHeight="1">
      <c r="A47" s="133" t="s">
        <v>217</v>
      </c>
      <c r="B47" s="133"/>
      <c r="C47" s="133"/>
      <c r="D47" s="133"/>
      <c r="E47" s="133"/>
      <c r="F47" s="133"/>
      <c r="G47" s="133"/>
      <c r="H47" s="133"/>
      <c r="I47" s="133"/>
      <c r="J47" s="133"/>
      <c r="K47" s="133"/>
    </row>
    <row r="48" spans="1:11" ht="12.75" customHeight="1">
      <c r="A48" s="133" t="s">
        <v>209</v>
      </c>
      <c r="B48" s="133"/>
      <c r="C48" s="133"/>
      <c r="D48" s="133"/>
      <c r="E48" s="133"/>
      <c r="F48" s="133"/>
      <c r="G48" s="133"/>
      <c r="H48" s="133"/>
      <c r="I48" s="133"/>
      <c r="J48" s="133"/>
      <c r="K48" s="133"/>
    </row>
    <row r="49" spans="1:11" ht="12.75" customHeight="1">
      <c r="A49" s="133"/>
      <c r="B49" s="133"/>
      <c r="C49" s="133"/>
      <c r="D49" s="133"/>
      <c r="E49" s="133"/>
      <c r="F49" s="133"/>
      <c r="G49" s="133"/>
      <c r="H49" s="133"/>
      <c r="I49" s="133"/>
      <c r="J49" s="133"/>
      <c r="K49" s="133"/>
    </row>
    <row r="50" spans="1:11" ht="12.75" customHeight="1">
      <c r="A50" s="137" t="s">
        <v>328</v>
      </c>
      <c r="B50" s="133"/>
      <c r="C50" s="133"/>
      <c r="D50" s="133"/>
      <c r="E50" s="133"/>
      <c r="F50" s="133"/>
      <c r="G50" s="133"/>
      <c r="H50" s="133"/>
      <c r="I50" s="133"/>
      <c r="J50" s="133"/>
      <c r="K50" s="133"/>
    </row>
    <row r="51" spans="1:11" ht="12.75" customHeight="1">
      <c r="A51" s="137" t="s">
        <v>327</v>
      </c>
      <c r="B51" s="133"/>
      <c r="C51" s="133"/>
      <c r="D51" s="133"/>
      <c r="E51" s="133"/>
      <c r="F51" s="133"/>
      <c r="G51" s="133"/>
      <c r="H51" s="133"/>
      <c r="I51" s="133"/>
      <c r="J51" s="133"/>
      <c r="K51" s="133"/>
    </row>
    <row r="52" spans="1:11" ht="12.75" customHeight="1">
      <c r="A52" s="133"/>
      <c r="B52" s="133"/>
      <c r="C52" s="133"/>
      <c r="D52" s="133"/>
      <c r="E52" s="133"/>
      <c r="F52" s="133"/>
      <c r="G52" s="133"/>
      <c r="H52" s="133"/>
      <c r="I52" s="133"/>
      <c r="J52" s="133"/>
      <c r="K52" s="133"/>
    </row>
    <row r="53" spans="1:11" ht="12.75" customHeight="1">
      <c r="A53" s="133" t="s">
        <v>271</v>
      </c>
      <c r="B53" s="133"/>
      <c r="C53" s="133"/>
      <c r="D53" s="133"/>
      <c r="E53" s="133"/>
      <c r="F53" s="133"/>
      <c r="G53" s="133"/>
      <c r="H53" s="133"/>
      <c r="I53" s="133"/>
      <c r="J53" s="133"/>
      <c r="K53" s="133"/>
    </row>
    <row r="54" spans="1:11" ht="12.75" customHeight="1">
      <c r="A54" s="133" t="s">
        <v>272</v>
      </c>
      <c r="B54" s="133"/>
      <c r="C54" s="133"/>
      <c r="D54" s="133"/>
      <c r="E54" s="133"/>
      <c r="F54" s="133"/>
      <c r="G54" s="133"/>
      <c r="H54" s="133"/>
      <c r="I54" s="133"/>
      <c r="J54" s="133"/>
      <c r="K54" s="133"/>
    </row>
    <row r="55" spans="1:11" ht="12.75" customHeight="1">
      <c r="A55" s="133" t="s">
        <v>273</v>
      </c>
      <c r="B55" s="133"/>
      <c r="C55" s="133"/>
      <c r="D55" s="133"/>
      <c r="E55" s="133"/>
      <c r="F55" s="133"/>
      <c r="G55" s="133"/>
      <c r="H55" s="133"/>
      <c r="I55" s="133"/>
      <c r="J55" s="133"/>
      <c r="K55" s="133"/>
    </row>
    <row r="56" spans="1:11" ht="12.75" customHeight="1">
      <c r="A56" s="133" t="s">
        <v>274</v>
      </c>
      <c r="B56" s="133"/>
      <c r="C56" s="133"/>
      <c r="D56" s="133"/>
      <c r="E56" s="133"/>
      <c r="F56" s="133"/>
      <c r="G56" s="133"/>
      <c r="H56" s="133"/>
      <c r="I56" s="133"/>
      <c r="J56" s="133"/>
      <c r="K56" s="133"/>
    </row>
    <row r="57" spans="1:11" ht="12.75" customHeight="1">
      <c r="A57" s="133"/>
      <c r="B57" s="133"/>
      <c r="C57" s="133"/>
      <c r="D57" s="133"/>
      <c r="E57" s="133"/>
      <c r="F57" s="133"/>
      <c r="G57" s="133"/>
      <c r="H57" s="133"/>
      <c r="I57" s="133"/>
      <c r="J57" s="133"/>
      <c r="K57" s="133"/>
    </row>
    <row r="58" spans="1:11" ht="12.75" customHeight="1">
      <c r="A58" s="133" t="s">
        <v>218</v>
      </c>
      <c r="B58" s="133"/>
      <c r="C58" s="133"/>
      <c r="D58" s="133"/>
      <c r="E58" s="133"/>
      <c r="F58" s="133"/>
      <c r="G58" s="133"/>
      <c r="H58" s="133"/>
      <c r="I58" s="133"/>
      <c r="J58" s="133"/>
      <c r="K58" s="133"/>
    </row>
    <row r="59" spans="1:11" ht="12.75" customHeight="1">
      <c r="A59" s="133" t="s">
        <v>275</v>
      </c>
      <c r="B59" s="133"/>
      <c r="C59" s="133"/>
      <c r="D59" s="133"/>
      <c r="E59" s="133"/>
      <c r="F59" s="133"/>
      <c r="G59" s="133"/>
      <c r="H59" s="133"/>
      <c r="I59" s="133"/>
      <c r="J59" s="133"/>
      <c r="K59" s="133"/>
    </row>
    <row r="60" spans="1:11" ht="12.75" customHeight="1">
      <c r="A60" s="133"/>
      <c r="B60" s="133"/>
      <c r="C60" s="133"/>
      <c r="D60" s="133"/>
      <c r="E60" s="133"/>
      <c r="F60" s="133"/>
      <c r="G60" s="133"/>
      <c r="H60" s="133"/>
      <c r="I60" s="133"/>
      <c r="J60" s="133"/>
      <c r="K60" s="133"/>
    </row>
    <row r="61" spans="1:11" ht="12.75" customHeight="1">
      <c r="A61" s="133" t="s">
        <v>73</v>
      </c>
      <c r="B61" s="165"/>
      <c r="C61" s="165"/>
      <c r="D61" s="165"/>
      <c r="E61" s="165"/>
      <c r="F61" s="165"/>
      <c r="G61" s="165"/>
      <c r="H61" s="165"/>
      <c r="I61" s="165"/>
      <c r="J61" s="165"/>
      <c r="K61" s="165"/>
    </row>
    <row r="62" spans="1:11" ht="12.75" customHeight="1">
      <c r="A62" s="165"/>
      <c r="B62" s="162"/>
      <c r="C62" s="162"/>
      <c r="D62" s="162"/>
      <c r="E62" s="162"/>
      <c r="F62" s="162"/>
      <c r="G62" s="162"/>
      <c r="H62" s="162"/>
      <c r="I62" s="162"/>
      <c r="J62" s="162"/>
      <c r="K62" s="162"/>
    </row>
    <row r="63" ht="15.75">
      <c r="A63" s="90"/>
    </row>
  </sheetData>
  <sheetProtection/>
  <mergeCells count="4">
    <mergeCell ref="A2:K2"/>
    <mergeCell ref="A3:K3"/>
    <mergeCell ref="A4:K4"/>
    <mergeCell ref="A5:K5"/>
  </mergeCells>
  <printOptions/>
  <pageMargins left="0.75" right="0.75" top="1" bottom="1" header="0.5" footer="0.5"/>
  <pageSetup fitToHeight="1" fitToWidth="1" horizontalDpi="600" verticalDpi="600" orientation="portrait" paperSize="9" scale="84"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c:creator>
  <cp:keywords/>
  <dc:description/>
  <cp:lastModifiedBy>Deegan, Claire</cp:lastModifiedBy>
  <cp:lastPrinted>2014-04-10T08:16:32Z</cp:lastPrinted>
  <dcterms:created xsi:type="dcterms:W3CDTF">2001-11-23T16:28:53Z</dcterms:created>
  <dcterms:modified xsi:type="dcterms:W3CDTF">2014-04-10T08:16:38Z</dcterms:modified>
  <cp:category/>
  <cp:version/>
  <cp:contentType/>
  <cp:contentStatus/>
</cp:coreProperties>
</file>